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8.xml" ContentType="application/vnd.openxmlformats-officedocument.drawing+xml"/>
  <Override PartName="/xl/charts/chart15.xml" ContentType="application/vnd.openxmlformats-officedocument.drawingml.chart+xml"/>
  <Override PartName="/xl/drawings/drawing9.xml" ContentType="application/vnd.openxmlformats-officedocument.drawing+xml"/>
  <Override PartName="/xl/charts/chart1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xl/webextensions/webextension3.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C:\Users\Administrator\Desktop\2026高教深耕 共同科化學競賽\2026競賽說明\"/>
    </mc:Choice>
  </mc:AlternateContent>
  <xr:revisionPtr revIDLastSave="0" documentId="13_ncr:1_{E964B40E-1E63-4830-8A5B-1C2FA754F5C2}" xr6:coauthVersionLast="47" xr6:coauthVersionMax="47" xr10:uidLastSave="{00000000-0000-0000-0000-000000000000}"/>
  <bookViews>
    <workbookView xWindow="-108" yWindow="-108" windowWidth="23256" windowHeight="13896" tabRatio="760" firstSheet="1" activeTab="7" xr2:uid="{00000000-000D-0000-FFFF-FFFF00000000}"/>
  </bookViews>
  <sheets>
    <sheet name="Original questions and answers" sheetId="11" state="hidden" r:id="rId1"/>
    <sheet name="Start" sheetId="21" r:id="rId2"/>
    <sheet name="Start 中文" sheetId="33" r:id="rId3"/>
    <sheet name="Instructions" sheetId="23" r:id="rId4"/>
    <sheet name="RiskOpportunity Calculation" sheetId="2" state="hidden" r:id="rId5"/>
    <sheet name="Instructions（中文）" sheetId="32" r:id="rId6"/>
    <sheet name="A. Legal status" sheetId="4" r:id="rId7"/>
    <sheet name="A. Legal status中文" sheetId="34" r:id="rId8"/>
    <sheet name="B. Technology" sheetId="5" r:id="rId9"/>
    <sheet name="B. Technology中文" sheetId="35" r:id="rId10"/>
    <sheet name="C. Market conditions" sheetId="6" r:id="rId11"/>
    <sheet name="Adapted questions and answers" sheetId="1" state="hidden" r:id="rId12"/>
    <sheet name="C. Market conditions 中文" sheetId="36" r:id="rId13"/>
    <sheet name="D. Finance" sheetId="7" r:id="rId14"/>
    <sheet name="D. Finance 中文" sheetId="37" r:id="rId15"/>
    <sheet name="Financial calculations" sheetId="19" state="hidden" r:id="rId16"/>
    <sheet name="E. Strategy" sheetId="8" r:id="rId17"/>
    <sheet name="E. Strategy中文" sheetId="38" r:id="rId18"/>
    <sheet name="Financial results" sheetId="24" r:id="rId19"/>
    <sheet name="Financial results中文" sheetId="39" r:id="rId20"/>
    <sheet name="Output- Financial results" sheetId="9" r:id="rId21"/>
    <sheet name="Output- Financial results 中文" sheetId="40" r:id="rId22"/>
    <sheet name="Output- Radar profiles" sheetId="29" r:id="rId23"/>
    <sheet name="Output- Radar profiles中文" sheetId="41" r:id="rId24"/>
    <sheet name="Output-Opp risk matrix" sheetId="30" r:id="rId25"/>
    <sheet name="Output-Opp risk matrix 中文" sheetId="42" r:id="rId26"/>
    <sheet name="Risk factors" sheetId="14" r:id="rId27"/>
    <sheet name="Points" sheetId="3" state="hidden" r:id="rId28"/>
    <sheet name="Risk factors中文" sheetId="43" r:id="rId29"/>
    <sheet name="Printout standard IPscore on A3" sheetId="12" r:id="rId30"/>
    <sheet name="Printout standard IPscoreonA3中文" sheetId="45" r:id="rId31"/>
    <sheet name="Opportunity factors" sheetId="26" r:id="rId32"/>
    <sheet name="Opportunity factors 中文" sheetId="44" r:id="rId33"/>
    <sheet name="工作表1" sheetId="46" r:id="rId34"/>
    <sheet name="Sheet1" sheetId="31" state="hidden" r:id="rId35"/>
    <sheet name="Change Log" sheetId="17" state="hidden" r:id="rId36"/>
  </sheets>
  <definedNames>
    <definedName name="_xlnm._FilterDatabase" localSheetId="11" hidden="1">'Adapted questions and answers'!$A$1:$X$41</definedName>
    <definedName name="_xlnm._FilterDatabase" localSheetId="31" hidden="1">'Opportunity factors'!$A$1:$AA$41</definedName>
    <definedName name="_xlnm._FilterDatabase" localSheetId="32" hidden="1">'Opportunity factors 中文'!$A$1:$AA$41</definedName>
    <definedName name="_xlnm._FilterDatabase" localSheetId="26" hidden="1">'Risk factors'!$A$1:$AA$41</definedName>
    <definedName name="_xlnm._FilterDatabase" localSheetId="28" hidden="1">'Risk factors中文'!$A$1:$AA$41</definedName>
    <definedName name="_xlnm.Print_Area" localSheetId="6">'A. Legal status'!$A$1:$AC$19</definedName>
    <definedName name="_xlnm.Print_Area" localSheetId="7">'A. Legal status中文'!$A$1:$AC$19</definedName>
    <definedName name="_xlnm.Print_Area" localSheetId="8">'B. Technology'!$A$1:$AC$21</definedName>
    <definedName name="_xlnm.Print_Area" localSheetId="9">'B. Technology中文'!$A$1:$AC$21</definedName>
    <definedName name="_xlnm.Print_Area" localSheetId="10">'C. Market conditions'!$A$1:$AB$21</definedName>
    <definedName name="_xlnm.Print_Area" localSheetId="12">'C. Market conditions 中文'!$A$1:$AB$21</definedName>
    <definedName name="_xlnm.Print_Area" localSheetId="13">'D. Finance'!$A$1:$AB$15</definedName>
    <definedName name="_xlnm.Print_Area" localSheetId="14">'D. Finance 中文'!$A$1:$AB$15</definedName>
    <definedName name="_xlnm.Print_Area" localSheetId="16">'E. Strategy'!$A$1:$AB$19</definedName>
    <definedName name="_xlnm.Print_Area" localSheetId="17">'E. Strategy中文'!$A$1:$AB$19</definedName>
    <definedName name="_xlnm.Print_Area" localSheetId="15">'Financial calculations'!$A$1:$D$337</definedName>
    <definedName name="_xlnm.Print_Area" localSheetId="18">'Financial results'!$A$2:$AA$28</definedName>
    <definedName name="_xlnm.Print_Area" localSheetId="19">'Financial results中文'!$A$2:$AA$28</definedName>
    <definedName name="_xlnm.Print_Area" localSheetId="31">'Opportunity factors'!$A$1:$AB$30</definedName>
    <definedName name="_xlnm.Print_Area" localSheetId="32">'Opportunity factors 中文'!$A$1:$AB$30</definedName>
    <definedName name="_xlnm.Print_Area" localSheetId="20">'Output- Financial results'!$A$1:$X$28</definedName>
    <definedName name="_xlnm.Print_Area" localSheetId="21">'Output- Financial results 中文'!$A$1:$X$28</definedName>
    <definedName name="_xlnm.Print_Area" localSheetId="22">'Output- Radar profiles'!$A$1:$Z$33</definedName>
    <definedName name="_xlnm.Print_Area" localSheetId="23">'Output- Radar profiles中文'!$A$1:$Z$33</definedName>
    <definedName name="_xlnm.Print_Area" localSheetId="24">'Output-Opp risk matrix'!$A$1:$G$35</definedName>
    <definedName name="_xlnm.Print_Area" localSheetId="25">'Output-Opp risk matrix 中文'!$A$1:$G$35</definedName>
    <definedName name="_xlnm.Print_Area" localSheetId="29">'Printout standard IPscore on A3'!$A$1:$G$45</definedName>
    <definedName name="_xlnm.Print_Area" localSheetId="30">'Printout standard IPscoreonA3中文'!$A$1:$G$45</definedName>
    <definedName name="_xlnm.Print_Area" localSheetId="26">'Risk factors'!$A$1:$AB$43</definedName>
    <definedName name="_xlnm.Print_Area" localSheetId="28">'Risk factors中文'!$A$1:$AB$43</definedName>
    <definedName name="_xlnm.Print_Titles" localSheetId="6">'A. Legal status'!$A:$A,'A. Legal status'!$1:$1</definedName>
    <definedName name="_xlnm.Print_Titles" localSheetId="7">'A. Legal status中文'!$A:$A,'A. Legal status中文'!$1:$1</definedName>
    <definedName name="_xlnm.Print_Titles" localSheetId="8">'B. Technology'!$A:$A</definedName>
    <definedName name="_xlnm.Print_Titles" localSheetId="9">'B. Technology中文'!$A:$A</definedName>
    <definedName name="_xlnm.Print_Titles" localSheetId="10">'C. Market conditions'!$A:$A</definedName>
    <definedName name="_xlnm.Print_Titles" localSheetId="12">'C. Market conditions 中文'!$A:$A</definedName>
    <definedName name="_xlnm.Print_Titles" localSheetId="13">'D. Finance'!$A:$A</definedName>
    <definedName name="_xlnm.Print_Titles" localSheetId="14">'D. Finance 中文'!$A:$A</definedName>
    <definedName name="_xlnm.Print_Titles" localSheetId="16">'E. Strategy'!$A:$A</definedName>
    <definedName name="_xlnm.Print_Titles" localSheetId="17">'E. Strategy中文'!$A:$A</definedName>
    <definedName name="_xlnm.Print_Titles" localSheetId="18">'Financial results'!$A:$A</definedName>
    <definedName name="_xlnm.Print_Titles" localSheetId="19">'Financial results中文'!$A:$A</definedName>
    <definedName name="_xlnm.Print_Titles" localSheetId="20">'Output- Financial results'!$1:$3</definedName>
    <definedName name="_xlnm.Print_Titles" localSheetId="21">'Output- Financial results 中文'!$1:$3</definedName>
    <definedName name="_xlnm.Print_Titles" localSheetId="22">'Output- Radar profiles'!$1:$3</definedName>
    <definedName name="_xlnm.Print_Titles" localSheetId="23">'Output- Radar profiles中文'!$1:$3</definedName>
    <definedName name="_xlnm.Print_Titles" localSheetId="24">'Output-Opp risk matrix'!$A:$A,'Output-Opp risk matrix'!$3:$3</definedName>
    <definedName name="_xlnm.Print_Titles" localSheetId="25">'Output-Opp risk matrix 中文'!$A:$A,'Output-Opp risk matrix 中文'!$3:$3</definedName>
    <definedName name="_xlnm.Print_Titles" localSheetId="29">'Printout standard IPscore on A3'!$1:$1</definedName>
    <definedName name="_xlnm.Print_Titles" localSheetId="30">'Printout standard IPscoreonA3中文'!$1:$1</definedName>
    <definedName name="_xlnm.Print_Titles" localSheetId="26">'Risk factors'!$A:$B</definedName>
    <definedName name="_xlnm.Print_Titles" localSheetId="28">'Risk factors中文'!$A:$B</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5" i="41" l="1" a="1"/>
  <c r="A35" i="41" s="1"/>
  <c r="M41" i="44"/>
  <c r="AA40" i="44"/>
  <c r="Y40" i="44"/>
  <c r="X40" i="44"/>
  <c r="W40" i="44"/>
  <c r="U40" i="44"/>
  <c r="T40" i="44"/>
  <c r="S40" i="44"/>
  <c r="Q40" i="44"/>
  <c r="P40" i="44"/>
  <c r="O40" i="44"/>
  <c r="M40" i="44"/>
  <c r="L40" i="44"/>
  <c r="K40" i="44"/>
  <c r="I40" i="44"/>
  <c r="H40" i="44"/>
  <c r="G40" i="44"/>
  <c r="E40" i="44"/>
  <c r="V40" i="44"/>
  <c r="AA39" i="44"/>
  <c r="Z39" i="44"/>
  <c r="P39" i="44"/>
  <c r="O39" i="44"/>
  <c r="F39" i="44"/>
  <c r="V39" i="44"/>
  <c r="W38" i="44"/>
  <c r="R37" i="44"/>
  <c r="Q37" i="44"/>
  <c r="H37" i="44"/>
  <c r="F37" i="44"/>
  <c r="V37" i="44"/>
  <c r="AA36" i="44"/>
  <c r="Y36" i="44"/>
  <c r="X36" i="44"/>
  <c r="W36" i="44"/>
  <c r="V36" i="44"/>
  <c r="U36" i="44"/>
  <c r="T36" i="44"/>
  <c r="S36" i="44"/>
  <c r="Q36" i="44"/>
  <c r="P36" i="44"/>
  <c r="O36" i="44"/>
  <c r="N36" i="44"/>
  <c r="M36" i="44"/>
  <c r="L36" i="44"/>
  <c r="K36" i="44"/>
  <c r="I36" i="44"/>
  <c r="H36" i="44"/>
  <c r="G36" i="44"/>
  <c r="F36" i="44"/>
  <c r="E36" i="44"/>
  <c r="Z36" i="44"/>
  <c r="X35" i="44"/>
  <c r="W35" i="44"/>
  <c r="N35" i="44"/>
  <c r="L35" i="44"/>
  <c r="AA34" i="44"/>
  <c r="Z34" i="44"/>
  <c r="Y34" i="44"/>
  <c r="V34" i="44"/>
  <c r="U34" i="44"/>
  <c r="S34" i="44"/>
  <c r="R34" i="44"/>
  <c r="Q34" i="44"/>
  <c r="O34" i="44"/>
  <c r="N34" i="44"/>
  <c r="K34" i="44"/>
  <c r="J34" i="44"/>
  <c r="I34" i="44"/>
  <c r="G34" i="44"/>
  <c r="F34" i="44"/>
  <c r="E34" i="44"/>
  <c r="Z33" i="44"/>
  <c r="Y33" i="44"/>
  <c r="V33" i="44"/>
  <c r="U33" i="44"/>
  <c r="T33" i="44"/>
  <c r="P33" i="44"/>
  <c r="N33" i="44"/>
  <c r="L33" i="44"/>
  <c r="J33" i="44"/>
  <c r="I33" i="44"/>
  <c r="E33" i="44"/>
  <c r="R33" i="44"/>
  <c r="AA32" i="44"/>
  <c r="Y32" i="44"/>
  <c r="X32" i="44"/>
  <c r="W32" i="44"/>
  <c r="U32" i="44"/>
  <c r="T32" i="44"/>
  <c r="S32" i="44"/>
  <c r="Q32" i="44"/>
  <c r="P32" i="44"/>
  <c r="O32" i="44"/>
  <c r="M32" i="44"/>
  <c r="L32" i="44"/>
  <c r="K32" i="44"/>
  <c r="I32" i="44"/>
  <c r="H32" i="44"/>
  <c r="G32" i="44"/>
  <c r="E32" i="44"/>
  <c r="V32" i="44"/>
  <c r="AA31" i="44"/>
  <c r="X31" i="44"/>
  <c r="R31" i="44"/>
  <c r="P31" i="44"/>
  <c r="N31" i="44"/>
  <c r="G31" i="44"/>
  <c r="F31" i="44"/>
  <c r="V31" i="44"/>
  <c r="N30" i="44"/>
  <c r="M30" i="44"/>
  <c r="J30" i="44"/>
  <c r="W30" i="44"/>
  <c r="Z29" i="44"/>
  <c r="Y29" i="44"/>
  <c r="X29" i="44"/>
  <c r="T29" i="44"/>
  <c r="R29" i="44"/>
  <c r="N29" i="44"/>
  <c r="M29" i="44"/>
  <c r="I29" i="44"/>
  <c r="H29" i="44"/>
  <c r="F29" i="44"/>
  <c r="E29" i="44"/>
  <c r="AA28" i="44"/>
  <c r="Y28" i="44"/>
  <c r="X28" i="44"/>
  <c r="W28" i="44"/>
  <c r="V28" i="44"/>
  <c r="U28" i="44"/>
  <c r="T28" i="44"/>
  <c r="S28" i="44"/>
  <c r="Q28" i="44"/>
  <c r="P28" i="44"/>
  <c r="O28" i="44"/>
  <c r="N28" i="44"/>
  <c r="M28" i="44"/>
  <c r="L28" i="44"/>
  <c r="K28" i="44"/>
  <c r="I28" i="44"/>
  <c r="H28" i="44"/>
  <c r="G28" i="44"/>
  <c r="F28" i="44"/>
  <c r="E28" i="44"/>
  <c r="Z28" i="44"/>
  <c r="W27" i="44"/>
  <c r="V27" i="44"/>
  <c r="T27" i="44"/>
  <c r="S27" i="44"/>
  <c r="J27" i="44"/>
  <c r="H27" i="44"/>
  <c r="N27" i="44"/>
  <c r="AA26" i="44"/>
  <c r="Z26" i="44"/>
  <c r="V26" i="44"/>
  <c r="U26" i="44"/>
  <c r="S26" i="44"/>
  <c r="R26" i="44"/>
  <c r="Q26" i="44"/>
  <c r="O26" i="44"/>
  <c r="K26" i="44"/>
  <c r="J26" i="44"/>
  <c r="I26" i="44"/>
  <c r="G26" i="44"/>
  <c r="F26" i="44"/>
  <c r="E26" i="44"/>
  <c r="X25" i="44"/>
  <c r="V25" i="44"/>
  <c r="U25" i="44"/>
  <c r="Q25" i="44"/>
  <c r="N25" i="44"/>
  <c r="J25" i="44"/>
  <c r="F25" i="44"/>
  <c r="E25" i="44"/>
  <c r="Z25" i="44"/>
  <c r="AA24" i="44"/>
  <c r="Y24" i="44"/>
  <c r="X24" i="44"/>
  <c r="W24" i="44"/>
  <c r="U24" i="44"/>
  <c r="T24" i="44"/>
  <c r="S24" i="44"/>
  <c r="Q24" i="44"/>
  <c r="P24" i="44"/>
  <c r="O24" i="44"/>
  <c r="M24" i="44"/>
  <c r="L24" i="44"/>
  <c r="K24" i="44"/>
  <c r="I24" i="44"/>
  <c r="H24" i="44"/>
  <c r="G24" i="44"/>
  <c r="E24" i="44"/>
  <c r="V24" i="44"/>
  <c r="AA23" i="44"/>
  <c r="R23" i="44"/>
  <c r="N23" i="44"/>
  <c r="Z23" i="44"/>
  <c r="U22" i="44"/>
  <c r="N22" i="44"/>
  <c r="E22" i="44"/>
  <c r="Z22" i="44"/>
  <c r="Z21" i="44"/>
  <c r="Y21" i="44"/>
  <c r="V21" i="44"/>
  <c r="U21" i="44"/>
  <c r="T21" i="44"/>
  <c r="R21" i="44"/>
  <c r="Q21" i="44"/>
  <c r="P21" i="44"/>
  <c r="N21" i="44"/>
  <c r="L21" i="44"/>
  <c r="J21" i="44"/>
  <c r="I21" i="44"/>
  <c r="H21" i="44"/>
  <c r="F21" i="44"/>
  <c r="E21" i="44"/>
  <c r="AA20" i="44"/>
  <c r="Y20" i="44"/>
  <c r="X20" i="44"/>
  <c r="W20" i="44"/>
  <c r="U20" i="44"/>
  <c r="T20" i="44"/>
  <c r="S20" i="44"/>
  <c r="Q20" i="44"/>
  <c r="P20" i="44"/>
  <c r="O20" i="44"/>
  <c r="N20" i="44"/>
  <c r="M20" i="44"/>
  <c r="L20" i="44"/>
  <c r="K20" i="44"/>
  <c r="I20" i="44"/>
  <c r="H20" i="44"/>
  <c r="G20" i="44"/>
  <c r="F20" i="44"/>
  <c r="E20" i="44"/>
  <c r="Z20" i="44"/>
  <c r="AA19" i="44"/>
  <c r="W19" i="44"/>
  <c r="V19" i="44"/>
  <c r="T19" i="44"/>
  <c r="S19" i="44"/>
  <c r="P19" i="44"/>
  <c r="O19" i="44"/>
  <c r="K19" i="44"/>
  <c r="J19" i="44"/>
  <c r="H19" i="44"/>
  <c r="F19" i="44"/>
  <c r="X19" i="44"/>
  <c r="AA18" i="44"/>
  <c r="Q18" i="44"/>
  <c r="E18" i="44"/>
  <c r="U18" i="44"/>
  <c r="Z17" i="44"/>
  <c r="Y17" i="44"/>
  <c r="V17" i="44"/>
  <c r="U17" i="44"/>
  <c r="T17" i="44"/>
  <c r="R17" i="44"/>
  <c r="Q17" i="44"/>
  <c r="P17" i="44"/>
  <c r="N17" i="44"/>
  <c r="L17" i="44"/>
  <c r="J17" i="44"/>
  <c r="I17" i="44"/>
  <c r="H17" i="44"/>
  <c r="G17" i="44"/>
  <c r="E17" i="44"/>
  <c r="Y16" i="44"/>
  <c r="U16" i="44"/>
  <c r="R16" i="44"/>
  <c r="P16" i="44"/>
  <c r="M16" i="44"/>
  <c r="K16" i="44"/>
  <c r="H16" i="44"/>
  <c r="T16" i="44"/>
  <c r="X15" i="44"/>
  <c r="T15" i="44"/>
  <c r="R15" i="44"/>
  <c r="M15" i="44"/>
  <c r="J15" i="44"/>
  <c r="G15" i="44"/>
  <c r="U15" i="44"/>
  <c r="AA14" i="44"/>
  <c r="Y14" i="44"/>
  <c r="U14" i="44"/>
  <c r="R14" i="44"/>
  <c r="O14" i="44"/>
  <c r="L14" i="44"/>
  <c r="I14" i="44"/>
  <c r="F14" i="44"/>
  <c r="S14" i="44"/>
  <c r="V13" i="44"/>
  <c r="U12" i="44"/>
  <c r="U9" i="44"/>
  <c r="AA8" i="44"/>
  <c r="Y8" i="44"/>
  <c r="X8" i="44"/>
  <c r="W8" i="44"/>
  <c r="V8" i="44"/>
  <c r="U8" i="44"/>
  <c r="T8" i="44"/>
  <c r="S8" i="44"/>
  <c r="Q8" i="44"/>
  <c r="P8" i="44"/>
  <c r="O8" i="44"/>
  <c r="N8" i="44"/>
  <c r="M8" i="44"/>
  <c r="L8" i="44"/>
  <c r="K8" i="44"/>
  <c r="I8" i="44"/>
  <c r="H8" i="44"/>
  <c r="G8" i="44"/>
  <c r="F8" i="44"/>
  <c r="E8" i="44"/>
  <c r="Z8" i="44"/>
  <c r="Z5" i="44"/>
  <c r="Y5" i="44"/>
  <c r="X5" i="44"/>
  <c r="W5" i="44"/>
  <c r="V5" i="44"/>
  <c r="T5" i="44"/>
  <c r="R5" i="44"/>
  <c r="Q5" i="44"/>
  <c r="P5" i="44"/>
  <c r="O5" i="44"/>
  <c r="N5" i="44"/>
  <c r="M5" i="44"/>
  <c r="J5" i="44"/>
  <c r="I5" i="44"/>
  <c r="H5" i="44"/>
  <c r="G5" i="44"/>
  <c r="F5" i="44"/>
  <c r="E5" i="44"/>
  <c r="T4" i="44"/>
  <c r="U3" i="44"/>
  <c r="M3" i="44"/>
  <c r="E3" i="44"/>
  <c r="T3" i="44"/>
  <c r="AA2" i="44"/>
  <c r="X2" i="44"/>
  <c r="W2" i="44"/>
  <c r="V2" i="44"/>
  <c r="U2" i="44"/>
  <c r="T2" i="44"/>
  <c r="S2" i="44"/>
  <c r="P2" i="44"/>
  <c r="O2" i="44"/>
  <c r="N2" i="44"/>
  <c r="M2" i="44"/>
  <c r="L2" i="44"/>
  <c r="K2" i="44"/>
  <c r="H2" i="44"/>
  <c r="G2" i="44"/>
  <c r="F2" i="44"/>
  <c r="E2" i="44"/>
  <c r="Z2" i="44"/>
  <c r="AA1" i="44"/>
  <c r="Z1" i="44"/>
  <c r="Y1" i="44"/>
  <c r="X1" i="44"/>
  <c r="W1" i="44"/>
  <c r="V1" i="44"/>
  <c r="U1" i="44"/>
  <c r="T1" i="44"/>
  <c r="S1" i="44"/>
  <c r="R1" i="44"/>
  <c r="Q1" i="44"/>
  <c r="P1" i="44"/>
  <c r="O1" i="44"/>
  <c r="N1" i="44"/>
  <c r="M1" i="44"/>
  <c r="L1" i="44"/>
  <c r="K1" i="44"/>
  <c r="J1" i="44"/>
  <c r="I1" i="44"/>
  <c r="H1" i="44"/>
  <c r="G1" i="44"/>
  <c r="F1" i="44"/>
  <c r="E1" i="44"/>
  <c r="O41" i="43"/>
  <c r="N41" i="43"/>
  <c r="F41" i="43"/>
  <c r="E41" i="43"/>
  <c r="T41" i="43"/>
  <c r="X40" i="43"/>
  <c r="W40" i="43"/>
  <c r="O40" i="43"/>
  <c r="M40" i="43"/>
  <c r="E40" i="43"/>
  <c r="D40" i="43"/>
  <c r="S40" i="43"/>
  <c r="W39" i="43"/>
  <c r="V39" i="43"/>
  <c r="N39" i="43"/>
  <c r="M39" i="43"/>
  <c r="E39" i="43"/>
  <c r="D39" i="43"/>
  <c r="S39" i="43"/>
  <c r="X38" i="43"/>
  <c r="W38" i="43"/>
  <c r="O38" i="43"/>
  <c r="N38" i="43"/>
  <c r="F38" i="43"/>
  <c r="E38" i="43"/>
  <c r="S38" i="43"/>
  <c r="X37" i="43"/>
  <c r="V37" i="43"/>
  <c r="N37" i="43"/>
  <c r="M37" i="43"/>
  <c r="E37" i="43"/>
  <c r="D37" i="43"/>
  <c r="S37" i="43"/>
  <c r="AA36" i="43"/>
  <c r="Y36" i="43"/>
  <c r="X36" i="43"/>
  <c r="W36" i="43"/>
  <c r="V36" i="43"/>
  <c r="U36" i="43"/>
  <c r="T36" i="43"/>
  <c r="S36" i="43"/>
  <c r="Q36" i="43"/>
  <c r="P36" i="43"/>
  <c r="O36" i="43"/>
  <c r="N36" i="43"/>
  <c r="M36" i="43"/>
  <c r="L36" i="43"/>
  <c r="K36" i="43"/>
  <c r="I36" i="43"/>
  <c r="H36" i="43"/>
  <c r="G36" i="43"/>
  <c r="F36" i="43"/>
  <c r="E36" i="43"/>
  <c r="D36" i="43"/>
  <c r="C36" i="43"/>
  <c r="Z36" i="43"/>
  <c r="X35" i="43"/>
  <c r="W35" i="43"/>
  <c r="S35" i="43"/>
  <c r="O35" i="43"/>
  <c r="N35" i="43"/>
  <c r="J35" i="43"/>
  <c r="F35" i="43"/>
  <c r="D35" i="43"/>
  <c r="AA35" i="43"/>
  <c r="W34" i="43"/>
  <c r="V34" i="43"/>
  <c r="S34" i="43"/>
  <c r="N34" i="43"/>
  <c r="M34" i="43"/>
  <c r="J34" i="43"/>
  <c r="E34" i="43"/>
  <c r="D34" i="43"/>
  <c r="AA34" i="43"/>
  <c r="Z33" i="43"/>
  <c r="Y33" i="43"/>
  <c r="W33" i="43"/>
  <c r="V33" i="43"/>
  <c r="T33" i="43"/>
  <c r="R33" i="43"/>
  <c r="Q33" i="43"/>
  <c r="P33" i="43"/>
  <c r="N33" i="43"/>
  <c r="M33" i="43"/>
  <c r="J33" i="43"/>
  <c r="I33" i="43"/>
  <c r="H33" i="43"/>
  <c r="G33" i="43"/>
  <c r="E33" i="43"/>
  <c r="D33" i="43"/>
  <c r="X33" i="43"/>
  <c r="AA32" i="43"/>
  <c r="Z32" i="43"/>
  <c r="Y32" i="43"/>
  <c r="W32" i="43"/>
  <c r="U32" i="43"/>
  <c r="S32" i="43"/>
  <c r="R32" i="43"/>
  <c r="Q32" i="43"/>
  <c r="P32" i="43"/>
  <c r="M32" i="43"/>
  <c r="L32" i="43"/>
  <c r="J32" i="43"/>
  <c r="I32" i="43"/>
  <c r="H32" i="43"/>
  <c r="G32" i="43"/>
  <c r="X32" i="43"/>
  <c r="AA31" i="43"/>
  <c r="Z31" i="43"/>
  <c r="X31" i="43"/>
  <c r="V31" i="43"/>
  <c r="U31" i="43"/>
  <c r="S31" i="43"/>
  <c r="R31" i="43"/>
  <c r="P31" i="43"/>
  <c r="O31" i="43"/>
  <c r="M31" i="43"/>
  <c r="L31" i="43"/>
  <c r="J31" i="43"/>
  <c r="H31" i="43"/>
  <c r="G31" i="43"/>
  <c r="F31" i="43"/>
  <c r="D31" i="43"/>
  <c r="C31" i="43"/>
  <c r="W31" i="43"/>
  <c r="AA30" i="43"/>
  <c r="Z30" i="43"/>
  <c r="Y30" i="43"/>
  <c r="W30" i="43"/>
  <c r="V30" i="43"/>
  <c r="S30" i="43"/>
  <c r="R30" i="43"/>
  <c r="Q30" i="43"/>
  <c r="P30" i="43"/>
  <c r="N30" i="43"/>
  <c r="M30" i="43"/>
  <c r="J30" i="43"/>
  <c r="I30" i="43"/>
  <c r="H30" i="43"/>
  <c r="G30" i="43"/>
  <c r="E30" i="43"/>
  <c r="C30" i="43"/>
  <c r="X30" i="43"/>
  <c r="AA29" i="43"/>
  <c r="Z29" i="43"/>
  <c r="Y29" i="43"/>
  <c r="V29" i="43"/>
  <c r="U29" i="43"/>
  <c r="S29" i="43"/>
  <c r="R29" i="43"/>
  <c r="Q29" i="43"/>
  <c r="P29" i="43"/>
  <c r="M29" i="43"/>
  <c r="L29" i="43"/>
  <c r="J29" i="43"/>
  <c r="I29" i="43"/>
  <c r="H29" i="43"/>
  <c r="F29" i="43"/>
  <c r="D29" i="43"/>
  <c r="C29" i="43"/>
  <c r="X29" i="43"/>
  <c r="AA28" i="43"/>
  <c r="Y28" i="43"/>
  <c r="X28" i="43"/>
  <c r="W28" i="43"/>
  <c r="V28" i="43"/>
  <c r="U28" i="43"/>
  <c r="T28" i="43"/>
  <c r="S28" i="43"/>
  <c r="Q28" i="43"/>
  <c r="P28" i="43"/>
  <c r="O28" i="43"/>
  <c r="N28" i="43"/>
  <c r="M28" i="43"/>
  <c r="L28" i="43"/>
  <c r="K28" i="43"/>
  <c r="I28" i="43"/>
  <c r="H28" i="43"/>
  <c r="G28" i="43"/>
  <c r="F28" i="43"/>
  <c r="E28" i="43"/>
  <c r="D28" i="43"/>
  <c r="C28" i="43"/>
  <c r="Z28" i="43"/>
  <c r="AA27" i="43"/>
  <c r="Z27" i="43"/>
  <c r="Y27" i="43"/>
  <c r="W27" i="43"/>
  <c r="V27" i="43"/>
  <c r="S27" i="43"/>
  <c r="R27" i="43"/>
  <c r="Q27" i="43"/>
  <c r="P27" i="43"/>
  <c r="N27" i="43"/>
  <c r="L27" i="43"/>
  <c r="J27" i="43"/>
  <c r="I27" i="43"/>
  <c r="H27" i="43"/>
  <c r="G27" i="43"/>
  <c r="X27" i="43"/>
  <c r="AA26" i="43"/>
  <c r="Z26" i="43"/>
  <c r="Y26" i="43"/>
  <c r="V26" i="43"/>
  <c r="U26" i="43"/>
  <c r="S26" i="43"/>
  <c r="R26" i="43"/>
  <c r="Q26" i="43"/>
  <c r="O26" i="43"/>
  <c r="M26" i="43"/>
  <c r="L26" i="43"/>
  <c r="J26" i="43"/>
  <c r="I26" i="43"/>
  <c r="G26" i="43"/>
  <c r="F26" i="43"/>
  <c r="D26" i="43"/>
  <c r="C26" i="43"/>
  <c r="W26" i="43"/>
  <c r="Y25" i="43"/>
  <c r="M25" i="43"/>
  <c r="AA24" i="43"/>
  <c r="U24" i="43"/>
  <c r="T24" i="43"/>
  <c r="R24" i="43"/>
  <c r="Q24" i="43"/>
  <c r="P24" i="43"/>
  <c r="I24" i="43"/>
  <c r="H24" i="43"/>
  <c r="G24" i="43"/>
  <c r="E24" i="43"/>
  <c r="C24" i="43"/>
  <c r="Y24" i="43"/>
  <c r="W23" i="43"/>
  <c r="U23" i="43"/>
  <c r="T23" i="43"/>
  <c r="L23" i="43"/>
  <c r="K23" i="43"/>
  <c r="H23" i="43"/>
  <c r="G23" i="43"/>
  <c r="X23" i="43"/>
  <c r="X21" i="43"/>
  <c r="U21" i="43"/>
  <c r="T21" i="43"/>
  <c r="R21" i="43"/>
  <c r="Q21" i="43"/>
  <c r="K21" i="43"/>
  <c r="I21" i="43"/>
  <c r="H21" i="43"/>
  <c r="F21" i="43"/>
  <c r="E21" i="43"/>
  <c r="Y21" i="43"/>
  <c r="AA20" i="43"/>
  <c r="Y20" i="43"/>
  <c r="X20" i="43"/>
  <c r="W20" i="43"/>
  <c r="V20" i="43"/>
  <c r="U20" i="43"/>
  <c r="T20" i="43"/>
  <c r="S20" i="43"/>
  <c r="Q20" i="43"/>
  <c r="P20" i="43"/>
  <c r="O20" i="43"/>
  <c r="N20" i="43"/>
  <c r="M20" i="43"/>
  <c r="L20" i="43"/>
  <c r="K20" i="43"/>
  <c r="I20" i="43"/>
  <c r="H20" i="43"/>
  <c r="G20" i="43"/>
  <c r="F20" i="43"/>
  <c r="E20" i="43"/>
  <c r="D20" i="43"/>
  <c r="C20" i="43"/>
  <c r="Z20" i="43"/>
  <c r="Y19" i="43"/>
  <c r="X19" i="43"/>
  <c r="L19" i="43"/>
  <c r="K19" i="43"/>
  <c r="AA18" i="43"/>
  <c r="R18" i="43"/>
  <c r="Q18" i="43"/>
  <c r="O18" i="43"/>
  <c r="F18" i="43"/>
  <c r="E18" i="43"/>
  <c r="C18" i="43"/>
  <c r="Y18" i="43"/>
  <c r="X17" i="43"/>
  <c r="W17" i="43"/>
  <c r="U17" i="43"/>
  <c r="T17" i="43"/>
  <c r="Q17" i="43"/>
  <c r="L17" i="43"/>
  <c r="J17" i="43"/>
  <c r="H17" i="43"/>
  <c r="G17" i="43"/>
  <c r="F17" i="43"/>
  <c r="Y17" i="43"/>
  <c r="X16" i="43"/>
  <c r="W16" i="43"/>
  <c r="K16" i="43"/>
  <c r="J16" i="43"/>
  <c r="Y16" i="43"/>
  <c r="X15" i="43"/>
  <c r="M15" i="43"/>
  <c r="Z14" i="43"/>
  <c r="U14" i="43"/>
  <c r="T14" i="43"/>
  <c r="R14" i="43"/>
  <c r="Q14" i="43"/>
  <c r="P14" i="43"/>
  <c r="J14" i="43"/>
  <c r="I14" i="43"/>
  <c r="H14" i="43"/>
  <c r="G14" i="43"/>
  <c r="E14" i="43"/>
  <c r="W14" i="43"/>
  <c r="U12" i="43"/>
  <c r="S12" i="43"/>
  <c r="J12" i="43"/>
  <c r="H12" i="43"/>
  <c r="V12" i="43"/>
  <c r="AA11" i="43"/>
  <c r="Z11" i="43"/>
  <c r="Y11" i="43"/>
  <c r="S11" i="43"/>
  <c r="R11" i="43"/>
  <c r="Q11" i="43"/>
  <c r="P11" i="43"/>
  <c r="N11" i="43"/>
  <c r="I11" i="43"/>
  <c r="H11" i="43"/>
  <c r="F11" i="43"/>
  <c r="E11" i="43"/>
  <c r="U11" i="43"/>
  <c r="AA10" i="43"/>
  <c r="Y10" i="43"/>
  <c r="X10" i="43"/>
  <c r="W10" i="43"/>
  <c r="V10" i="43"/>
  <c r="Q10" i="43"/>
  <c r="P10" i="43"/>
  <c r="O10" i="43"/>
  <c r="N10" i="43"/>
  <c r="M10" i="43"/>
  <c r="I10" i="43"/>
  <c r="H10" i="43"/>
  <c r="G10" i="43"/>
  <c r="F10" i="43"/>
  <c r="E10" i="43"/>
  <c r="Y9" i="43"/>
  <c r="Q9" i="43"/>
  <c r="I9" i="43"/>
  <c r="X9" i="43"/>
  <c r="AA8" i="43"/>
  <c r="Y8" i="43"/>
  <c r="X8" i="43"/>
  <c r="W8" i="43"/>
  <c r="V8" i="43"/>
  <c r="U8" i="43"/>
  <c r="T8" i="43"/>
  <c r="S8" i="43"/>
  <c r="Q8" i="43"/>
  <c r="P8" i="43"/>
  <c r="O8" i="43"/>
  <c r="N8" i="43"/>
  <c r="M8" i="43"/>
  <c r="L8" i="43"/>
  <c r="K8" i="43"/>
  <c r="I8" i="43"/>
  <c r="H8" i="43"/>
  <c r="G8" i="43"/>
  <c r="F8" i="43"/>
  <c r="E8" i="43"/>
  <c r="Z8" i="43"/>
  <c r="X7" i="43"/>
  <c r="W7" i="43"/>
  <c r="P7" i="43"/>
  <c r="O7" i="43"/>
  <c r="H7" i="43"/>
  <c r="G7" i="43"/>
  <c r="F7" i="43"/>
  <c r="V7" i="43"/>
  <c r="Y6" i="43"/>
  <c r="X5" i="43"/>
  <c r="W5" i="43"/>
  <c r="V5" i="43"/>
  <c r="U5" i="43"/>
  <c r="T5" i="43"/>
  <c r="P5" i="43"/>
  <c r="O5" i="43"/>
  <c r="N5" i="43"/>
  <c r="M5" i="43"/>
  <c r="L5" i="43"/>
  <c r="H5" i="43"/>
  <c r="G5" i="43"/>
  <c r="F5" i="43"/>
  <c r="E5" i="43"/>
  <c r="AA5" i="43"/>
  <c r="Y4" i="43"/>
  <c r="X4" i="43"/>
  <c r="W4" i="43"/>
  <c r="Q4" i="43"/>
  <c r="P4" i="43"/>
  <c r="O4" i="43"/>
  <c r="I4" i="43"/>
  <c r="H4" i="43"/>
  <c r="G4" i="43"/>
  <c r="V4" i="43"/>
  <c r="AA3" i="43"/>
  <c r="T3" i="43"/>
  <c r="S3" i="43"/>
  <c r="L3" i="43"/>
  <c r="K3" i="43"/>
  <c r="Z3" i="43"/>
  <c r="Y2" i="43"/>
  <c r="X2" i="43"/>
  <c r="W2" i="43"/>
  <c r="V2" i="43"/>
  <c r="U2" i="43"/>
  <c r="Q2" i="43"/>
  <c r="P2" i="43"/>
  <c r="O2" i="43"/>
  <c r="N2" i="43"/>
  <c r="M2" i="43"/>
  <c r="I2" i="43"/>
  <c r="H2" i="43"/>
  <c r="G2" i="43"/>
  <c r="F2" i="43"/>
  <c r="E2" i="43"/>
  <c r="T2" i="43"/>
  <c r="Z28" i="39"/>
  <c r="Y28" i="39"/>
  <c r="X28" i="39"/>
  <c r="W28" i="39"/>
  <c r="V28" i="39"/>
  <c r="U28" i="39"/>
  <c r="T28" i="39"/>
  <c r="S28" i="39"/>
  <c r="R28" i="39"/>
  <c r="Q28" i="39"/>
  <c r="P28" i="39"/>
  <c r="O28" i="39"/>
  <c r="N28" i="39"/>
  <c r="M28" i="39"/>
  <c r="L28" i="39"/>
  <c r="K28" i="39"/>
  <c r="J28" i="39"/>
  <c r="I28" i="39"/>
  <c r="H28" i="39"/>
  <c r="G28" i="39"/>
  <c r="F28" i="39"/>
  <c r="E28" i="39"/>
  <c r="D28" i="39"/>
  <c r="C28" i="39"/>
  <c r="B28" i="39"/>
  <c r="Z18" i="39"/>
  <c r="Y18" i="39"/>
  <c r="X18" i="39"/>
  <c r="W18" i="39"/>
  <c r="V18" i="39"/>
  <c r="U18" i="39"/>
  <c r="T18" i="39"/>
  <c r="S18" i="39"/>
  <c r="R18" i="39"/>
  <c r="Q18" i="39"/>
  <c r="P18" i="39"/>
  <c r="O18" i="39"/>
  <c r="N18" i="39"/>
  <c r="M18" i="39"/>
  <c r="L18" i="39"/>
  <c r="K18" i="39"/>
  <c r="J18" i="39"/>
  <c r="I18" i="39"/>
  <c r="H18" i="39"/>
  <c r="G18" i="39"/>
  <c r="F18" i="39"/>
  <c r="E18" i="39"/>
  <c r="D18" i="39"/>
  <c r="C18" i="39"/>
  <c r="B18" i="39"/>
  <c r="Z10" i="39"/>
  <c r="Y10" i="39"/>
  <c r="X10" i="39"/>
  <c r="W10" i="39"/>
  <c r="V10" i="39"/>
  <c r="U10" i="39"/>
  <c r="T10" i="39"/>
  <c r="S10" i="39"/>
  <c r="R10" i="39"/>
  <c r="Q10" i="39"/>
  <c r="P10" i="39"/>
  <c r="O10" i="39"/>
  <c r="N10" i="39"/>
  <c r="M10" i="39"/>
  <c r="L10" i="39"/>
  <c r="K10" i="39"/>
  <c r="J10" i="39"/>
  <c r="I10" i="39"/>
  <c r="H10" i="39"/>
  <c r="G10" i="39"/>
  <c r="F10" i="39"/>
  <c r="E10" i="39"/>
  <c r="D10" i="39"/>
  <c r="C10" i="39"/>
  <c r="B10" i="39"/>
  <c r="Z9" i="39"/>
  <c r="Y9" i="39"/>
  <c r="X9" i="39"/>
  <c r="W9" i="39"/>
  <c r="V9" i="39"/>
  <c r="U9" i="39"/>
  <c r="T9" i="39"/>
  <c r="S9" i="39"/>
  <c r="R9" i="39"/>
  <c r="Q9" i="39"/>
  <c r="P9" i="39"/>
  <c r="O9" i="39"/>
  <c r="N9" i="39"/>
  <c r="M9" i="39"/>
  <c r="L9" i="39"/>
  <c r="K9" i="39"/>
  <c r="J9" i="39"/>
  <c r="I9" i="39"/>
  <c r="H9" i="39"/>
  <c r="G9" i="39"/>
  <c r="F9" i="39"/>
  <c r="E9" i="39"/>
  <c r="D9" i="39"/>
  <c r="C9" i="39"/>
  <c r="B9" i="39"/>
  <c r="Z8" i="39"/>
  <c r="Y8" i="39"/>
  <c r="X8" i="39"/>
  <c r="W8" i="39"/>
  <c r="V8" i="39"/>
  <c r="U8" i="39"/>
  <c r="T8" i="39"/>
  <c r="S8" i="39"/>
  <c r="R8" i="39"/>
  <c r="Q8" i="39"/>
  <c r="P8" i="39"/>
  <c r="O8" i="39"/>
  <c r="N8" i="39"/>
  <c r="M8" i="39"/>
  <c r="L8" i="39"/>
  <c r="K8" i="39"/>
  <c r="J8" i="39"/>
  <c r="I8" i="39"/>
  <c r="H8" i="39"/>
  <c r="G8" i="39"/>
  <c r="F8" i="39"/>
  <c r="E8" i="39"/>
  <c r="D8" i="39"/>
  <c r="C8" i="39"/>
  <c r="B8" i="39"/>
  <c r="Z7" i="39"/>
  <c r="Y7" i="39"/>
  <c r="X7" i="39"/>
  <c r="W7" i="39"/>
  <c r="V7" i="39"/>
  <c r="U7" i="39"/>
  <c r="T7" i="39"/>
  <c r="S7" i="39"/>
  <c r="R7" i="39"/>
  <c r="Q7" i="39"/>
  <c r="P7" i="39"/>
  <c r="O7" i="39"/>
  <c r="N7" i="39"/>
  <c r="M7" i="39"/>
  <c r="L7" i="39"/>
  <c r="K7" i="39"/>
  <c r="J7" i="39"/>
  <c r="I7" i="39"/>
  <c r="H7" i="39"/>
  <c r="G7" i="39"/>
  <c r="F7" i="39"/>
  <c r="E7" i="39"/>
  <c r="D7" i="39"/>
  <c r="C7" i="39"/>
  <c r="B7" i="39"/>
  <c r="Z6" i="39"/>
  <c r="Y6" i="39"/>
  <c r="X6" i="39"/>
  <c r="W6" i="39"/>
  <c r="V6" i="39"/>
  <c r="U6" i="39"/>
  <c r="T6" i="39"/>
  <c r="S6" i="39"/>
  <c r="R6" i="39"/>
  <c r="Q6" i="39"/>
  <c r="P6" i="39"/>
  <c r="O6" i="39"/>
  <c r="N6" i="39"/>
  <c r="M6" i="39"/>
  <c r="L6" i="39"/>
  <c r="K6" i="39"/>
  <c r="J6" i="39"/>
  <c r="I6" i="39"/>
  <c r="H6" i="39"/>
  <c r="G6" i="39"/>
  <c r="F6" i="39"/>
  <c r="E6" i="39"/>
  <c r="D6" i="39"/>
  <c r="C6" i="39"/>
  <c r="B6" i="39"/>
  <c r="Z5" i="39"/>
  <c r="Y5" i="39"/>
  <c r="X5" i="39"/>
  <c r="W5" i="39"/>
  <c r="V5" i="39"/>
  <c r="U5" i="39"/>
  <c r="T5" i="39"/>
  <c r="S5" i="39"/>
  <c r="R5" i="39"/>
  <c r="Q5" i="39"/>
  <c r="P5" i="39"/>
  <c r="O5" i="39"/>
  <c r="N5" i="39"/>
  <c r="M5" i="39"/>
  <c r="L5" i="39"/>
  <c r="K5" i="39"/>
  <c r="J5" i="39"/>
  <c r="I5" i="39"/>
  <c r="H5" i="39"/>
  <c r="G5" i="39"/>
  <c r="F5" i="39"/>
  <c r="E5" i="39"/>
  <c r="D5" i="39"/>
  <c r="C5" i="39"/>
  <c r="B5" i="39"/>
  <c r="Z4" i="39"/>
  <c r="Y4" i="39"/>
  <c r="X4" i="39"/>
  <c r="W4" i="39"/>
  <c r="V4" i="39"/>
  <c r="U4" i="39"/>
  <c r="T4" i="39"/>
  <c r="S4" i="39"/>
  <c r="R4" i="39"/>
  <c r="Q4" i="39"/>
  <c r="P4" i="39"/>
  <c r="O4" i="39"/>
  <c r="N4" i="39"/>
  <c r="M4" i="39"/>
  <c r="L4" i="39"/>
  <c r="K4" i="39"/>
  <c r="J4" i="39"/>
  <c r="I4" i="39"/>
  <c r="H4" i="39"/>
  <c r="G4" i="39"/>
  <c r="F4" i="39"/>
  <c r="E4" i="39"/>
  <c r="D4" i="39"/>
  <c r="C4" i="39"/>
  <c r="B4" i="39"/>
  <c r="Z3" i="39"/>
  <c r="Y3" i="39"/>
  <c r="X3" i="39"/>
  <c r="W3" i="39"/>
  <c r="V3" i="39"/>
  <c r="U3" i="39"/>
  <c r="T3" i="39"/>
  <c r="S3" i="39"/>
  <c r="R3" i="39"/>
  <c r="Q3" i="39"/>
  <c r="P3" i="39"/>
  <c r="O3" i="39"/>
  <c r="N3" i="39"/>
  <c r="M3" i="39"/>
  <c r="L3" i="39"/>
  <c r="K3" i="39"/>
  <c r="J3" i="39"/>
  <c r="I3" i="39"/>
  <c r="H3" i="39"/>
  <c r="G3" i="39"/>
  <c r="F3" i="39"/>
  <c r="E3" i="39"/>
  <c r="D3" i="39"/>
  <c r="C3" i="39"/>
  <c r="B3" i="39"/>
  <c r="M20" i="37"/>
  <c r="M18" i="37"/>
  <c r="M21" i="37"/>
  <c r="L20" i="37"/>
  <c r="L18" i="37"/>
  <c r="M26" i="36"/>
  <c r="L26" i="36"/>
  <c r="L25" i="36"/>
  <c r="M29" i="36"/>
  <c r="M25" i="36"/>
  <c r="M28" i="35"/>
  <c r="C43" i="34"/>
  <c r="C42" i="34"/>
  <c r="C41" i="34"/>
  <c r="C40" i="34"/>
  <c r="C39" i="34"/>
  <c r="D3" i="24"/>
  <c r="J4" i="44" l="1"/>
  <c r="S4" i="44"/>
  <c r="X6" i="44"/>
  <c r="P6" i="44"/>
  <c r="H6" i="44"/>
  <c r="K6" i="44"/>
  <c r="U7" i="44"/>
  <c r="M7" i="44"/>
  <c r="E7" i="44"/>
  <c r="K9" i="44"/>
  <c r="T10" i="44"/>
  <c r="L10" i="44"/>
  <c r="Y11" i="44"/>
  <c r="Q11" i="44"/>
  <c r="I11" i="44"/>
  <c r="T11" i="44"/>
  <c r="K12" i="44"/>
  <c r="T12" i="44"/>
  <c r="L13" i="44"/>
  <c r="I2" i="44"/>
  <c r="Q2" i="44"/>
  <c r="Y2" i="44"/>
  <c r="F3" i="44"/>
  <c r="N3" i="44"/>
  <c r="V3" i="44"/>
  <c r="K4" i="44"/>
  <c r="AA5" i="44"/>
  <c r="S5" i="44"/>
  <c r="K5" i="44"/>
  <c r="L5" i="44"/>
  <c r="U5" i="44"/>
  <c r="L6" i="44"/>
  <c r="U6" i="44"/>
  <c r="L7" i="44"/>
  <c r="V7" i="44"/>
  <c r="L9" i="44"/>
  <c r="M10" i="44"/>
  <c r="V10" i="44"/>
  <c r="L11" i="44"/>
  <c r="U11" i="44"/>
  <c r="L12" i="44"/>
  <c r="M13" i="44"/>
  <c r="M14" i="44"/>
  <c r="V14" i="44"/>
  <c r="O15" i="44"/>
  <c r="Z15" i="44"/>
  <c r="I16" i="44"/>
  <c r="S16" i="44"/>
  <c r="AA17" i="44"/>
  <c r="S17" i="44"/>
  <c r="K17" i="44"/>
  <c r="X17" i="44"/>
  <c r="O17" i="44"/>
  <c r="F17" i="44"/>
  <c r="M17" i="44"/>
  <c r="W17" i="44"/>
  <c r="G18" i="44"/>
  <c r="R18" i="44"/>
  <c r="L19" i="44"/>
  <c r="I22" i="44"/>
  <c r="V22" i="44"/>
  <c r="F23" i="44"/>
  <c r="S23" i="44"/>
  <c r="L25" i="44"/>
  <c r="Y25" i="44"/>
  <c r="K27" i="44"/>
  <c r="X27" i="44"/>
  <c r="U30" i="44"/>
  <c r="V4" i="44"/>
  <c r="N4" i="44"/>
  <c r="T6" i="44"/>
  <c r="K7" i="44"/>
  <c r="T7" i="44"/>
  <c r="W9" i="44"/>
  <c r="O9" i="44"/>
  <c r="G9" i="44"/>
  <c r="T9" i="44"/>
  <c r="K10" i="44"/>
  <c r="U10" i="44"/>
  <c r="K11" i="44"/>
  <c r="V12" i="44"/>
  <c r="N12" i="44"/>
  <c r="F12" i="44"/>
  <c r="AA13" i="44"/>
  <c r="S13" i="44"/>
  <c r="K13" i="44"/>
  <c r="U13" i="44"/>
  <c r="J2" i="44"/>
  <c r="R2" i="44"/>
  <c r="G3" i="44"/>
  <c r="O3" i="44"/>
  <c r="W3" i="44"/>
  <c r="L4" i="44"/>
  <c r="U4" i="44"/>
  <c r="M6" i="44"/>
  <c r="V6" i="44"/>
  <c r="N7" i="44"/>
  <c r="W7" i="44"/>
  <c r="M9" i="44"/>
  <c r="V9" i="44"/>
  <c r="E10" i="44"/>
  <c r="N10" i="44"/>
  <c r="W10" i="44"/>
  <c r="M11" i="44"/>
  <c r="V11" i="44"/>
  <c r="M12" i="44"/>
  <c r="W12" i="44"/>
  <c r="E13" i="44"/>
  <c r="N13" i="44"/>
  <c r="W13" i="44"/>
  <c r="E14" i="44"/>
  <c r="N14" i="44"/>
  <c r="W14" i="44"/>
  <c r="F15" i="44"/>
  <c r="P15" i="44"/>
  <c r="AA15" i="44"/>
  <c r="J16" i="44"/>
  <c r="I18" i="44"/>
  <c r="S18" i="44"/>
  <c r="U19" i="44"/>
  <c r="M19" i="44"/>
  <c r="E19" i="44"/>
  <c r="Y19" i="44"/>
  <c r="Q19" i="44"/>
  <c r="I19" i="44"/>
  <c r="R19" i="44"/>
  <c r="G19" i="44"/>
  <c r="N19" i="44"/>
  <c r="Z19" i="44"/>
  <c r="J22" i="44"/>
  <c r="W22" i="44"/>
  <c r="G23" i="44"/>
  <c r="W23" i="44"/>
  <c r="M25" i="44"/>
  <c r="L27" i="44"/>
  <c r="Z27" i="44"/>
  <c r="T38" i="44"/>
  <c r="L38" i="44"/>
  <c r="X38" i="44"/>
  <c r="P38" i="44"/>
  <c r="H38" i="44"/>
  <c r="U38" i="44"/>
  <c r="J38" i="44"/>
  <c r="S38" i="44"/>
  <c r="I38" i="44"/>
  <c r="R38" i="44"/>
  <c r="G38" i="44"/>
  <c r="AA38" i="44"/>
  <c r="Q38" i="44"/>
  <c r="F38" i="44"/>
  <c r="Z38" i="44"/>
  <c r="O38" i="44"/>
  <c r="E38" i="44"/>
  <c r="Y38" i="44"/>
  <c r="N38" i="44"/>
  <c r="H3" i="44"/>
  <c r="P3" i="44"/>
  <c r="X3" i="44"/>
  <c r="E4" i="44"/>
  <c r="M4" i="44"/>
  <c r="W4" i="44"/>
  <c r="E6" i="44"/>
  <c r="N6" i="44"/>
  <c r="W6" i="44"/>
  <c r="F7" i="44"/>
  <c r="O7" i="44"/>
  <c r="X7" i="44"/>
  <c r="E9" i="44"/>
  <c r="N9" i="44"/>
  <c r="X9" i="44"/>
  <c r="F10" i="44"/>
  <c r="O10" i="44"/>
  <c r="X10" i="44"/>
  <c r="E11" i="44"/>
  <c r="N11" i="44"/>
  <c r="W11" i="44"/>
  <c r="E12" i="44"/>
  <c r="O12" i="44"/>
  <c r="X12" i="44"/>
  <c r="F13" i="44"/>
  <c r="O13" i="44"/>
  <c r="X13" i="44"/>
  <c r="J18" i="44"/>
  <c r="T18" i="44"/>
  <c r="K22" i="44"/>
  <c r="Y22" i="44"/>
  <c r="H23" i="44"/>
  <c r="X23" i="44"/>
  <c r="T30" i="44"/>
  <c r="L30" i="44"/>
  <c r="X30" i="44"/>
  <c r="P30" i="44"/>
  <c r="H30" i="44"/>
  <c r="V30" i="44"/>
  <c r="K30" i="44"/>
  <c r="S30" i="44"/>
  <c r="R30" i="44"/>
  <c r="G30" i="44"/>
  <c r="AA30" i="44"/>
  <c r="Q30" i="44"/>
  <c r="F30" i="44"/>
  <c r="Z30" i="44"/>
  <c r="O30" i="44"/>
  <c r="E30" i="44"/>
  <c r="Y30" i="44"/>
  <c r="K38" i="44"/>
  <c r="I3" i="44"/>
  <c r="Q3" i="44"/>
  <c r="Y3" i="44"/>
  <c r="F4" i="44"/>
  <c r="O4" i="44"/>
  <c r="X4" i="44"/>
  <c r="F6" i="44"/>
  <c r="O6" i="44"/>
  <c r="Y6" i="44"/>
  <c r="G7" i="44"/>
  <c r="P7" i="44"/>
  <c r="Y7" i="44"/>
  <c r="F9" i="44"/>
  <c r="P9" i="44"/>
  <c r="Y9" i="44"/>
  <c r="G10" i="44"/>
  <c r="P10" i="44"/>
  <c r="Y10" i="44"/>
  <c r="F11" i="44"/>
  <c r="O11" i="44"/>
  <c r="X11" i="44"/>
  <c r="G12" i="44"/>
  <c r="P12" i="44"/>
  <c r="Y12" i="44"/>
  <c r="G13" i="44"/>
  <c r="P13" i="44"/>
  <c r="Y13" i="44"/>
  <c r="G14" i="44"/>
  <c r="Q14" i="44"/>
  <c r="Z14" i="44"/>
  <c r="H15" i="44"/>
  <c r="S15" i="44"/>
  <c r="V16" i="44"/>
  <c r="N16" i="44"/>
  <c r="F16" i="44"/>
  <c r="X16" i="44"/>
  <c r="O16" i="44"/>
  <c r="E16" i="44"/>
  <c r="L16" i="44"/>
  <c r="W16" i="44"/>
  <c r="K18" i="44"/>
  <c r="M22" i="44"/>
  <c r="L23" i="44"/>
  <c r="AA25" i="44"/>
  <c r="S25" i="44"/>
  <c r="K25" i="44"/>
  <c r="W25" i="44"/>
  <c r="O25" i="44"/>
  <c r="G25" i="44"/>
  <c r="T25" i="44"/>
  <c r="I25" i="44"/>
  <c r="R25" i="44"/>
  <c r="H25" i="44"/>
  <c r="P25" i="44"/>
  <c r="U27" i="44"/>
  <c r="M27" i="44"/>
  <c r="E27" i="44"/>
  <c r="Y27" i="44"/>
  <c r="Q27" i="44"/>
  <c r="I27" i="44"/>
  <c r="R27" i="44"/>
  <c r="G27" i="44"/>
  <c r="AA27" i="44"/>
  <c r="P27" i="44"/>
  <c r="F27" i="44"/>
  <c r="O27" i="44"/>
  <c r="W29" i="44"/>
  <c r="O29" i="44"/>
  <c r="G29" i="44"/>
  <c r="AA29" i="44"/>
  <c r="S29" i="44"/>
  <c r="K29" i="44"/>
  <c r="Q29" i="44"/>
  <c r="V29" i="44"/>
  <c r="L29" i="44"/>
  <c r="U29" i="44"/>
  <c r="J29" i="44"/>
  <c r="P29" i="44"/>
  <c r="M38" i="44"/>
  <c r="J3" i="44"/>
  <c r="R3" i="44"/>
  <c r="Z3" i="44"/>
  <c r="G4" i="44"/>
  <c r="P4" i="44"/>
  <c r="Y4" i="44"/>
  <c r="G6" i="44"/>
  <c r="Q6" i="44"/>
  <c r="Z6" i="44"/>
  <c r="H7" i="44"/>
  <c r="Q7" i="44"/>
  <c r="Z7" i="44"/>
  <c r="H9" i="44"/>
  <c r="Q9" i="44"/>
  <c r="Z9" i="44"/>
  <c r="H10" i="44"/>
  <c r="Q10" i="44"/>
  <c r="Z10" i="44"/>
  <c r="G11" i="44"/>
  <c r="P11" i="44"/>
  <c r="Z11" i="44"/>
  <c r="H12" i="44"/>
  <c r="Q12" i="44"/>
  <c r="Z12" i="44"/>
  <c r="H13" i="44"/>
  <c r="Q13" i="44"/>
  <c r="Z13" i="44"/>
  <c r="X18" i="44"/>
  <c r="P18" i="44"/>
  <c r="H18" i="44"/>
  <c r="Y18" i="44"/>
  <c r="O18" i="44"/>
  <c r="F18" i="44"/>
  <c r="L18" i="44"/>
  <c r="V18" i="44"/>
  <c r="I30" i="44"/>
  <c r="U35" i="44"/>
  <c r="M35" i="44"/>
  <c r="E35" i="44"/>
  <c r="Y35" i="44"/>
  <c r="Q35" i="44"/>
  <c r="I35" i="44"/>
  <c r="V35" i="44"/>
  <c r="K35" i="44"/>
  <c r="T35" i="44"/>
  <c r="J35" i="44"/>
  <c r="S35" i="44"/>
  <c r="H35" i="44"/>
  <c r="R35" i="44"/>
  <c r="G35" i="44"/>
  <c r="AA35" i="44"/>
  <c r="P35" i="44"/>
  <c r="F35" i="44"/>
  <c r="Z35" i="44"/>
  <c r="O35" i="44"/>
  <c r="V38" i="44"/>
  <c r="AA41" i="44"/>
  <c r="S41" i="44"/>
  <c r="K41" i="44"/>
  <c r="Z41" i="44"/>
  <c r="Y41" i="44"/>
  <c r="X41" i="44"/>
  <c r="W41" i="44"/>
  <c r="O41" i="44"/>
  <c r="G41" i="44"/>
  <c r="V41" i="44"/>
  <c r="L41" i="44"/>
  <c r="U41" i="44"/>
  <c r="J41" i="44"/>
  <c r="T41" i="44"/>
  <c r="I41" i="44"/>
  <c r="R41" i="44"/>
  <c r="H41" i="44"/>
  <c r="Q41" i="44"/>
  <c r="F41" i="44"/>
  <c r="P41" i="44"/>
  <c r="E41" i="44"/>
  <c r="N41" i="44"/>
  <c r="K3" i="44"/>
  <c r="S3" i="44"/>
  <c r="AA3" i="44"/>
  <c r="H4" i="44"/>
  <c r="Q4" i="44"/>
  <c r="Z4" i="44"/>
  <c r="I6" i="44"/>
  <c r="R6" i="44"/>
  <c r="AA6" i="44"/>
  <c r="I7" i="44"/>
  <c r="R7" i="44"/>
  <c r="AA7" i="44"/>
  <c r="I9" i="44"/>
  <c r="R9" i="44"/>
  <c r="AA9" i="44"/>
  <c r="I10" i="44"/>
  <c r="R10" i="44"/>
  <c r="AA10" i="44"/>
  <c r="H11" i="44"/>
  <c r="R11" i="44"/>
  <c r="AA11" i="44"/>
  <c r="I12" i="44"/>
  <c r="R12" i="44"/>
  <c r="AA12" i="44"/>
  <c r="I13" i="44"/>
  <c r="R13" i="44"/>
  <c r="J14" i="44"/>
  <c r="K15" i="44"/>
  <c r="Z16" i="44"/>
  <c r="M18" i="44"/>
  <c r="W18" i="44"/>
  <c r="T22" i="44"/>
  <c r="L22" i="44"/>
  <c r="X22" i="44"/>
  <c r="P22" i="44"/>
  <c r="H22" i="44"/>
  <c r="R22" i="44"/>
  <c r="G22" i="44"/>
  <c r="AA22" i="44"/>
  <c r="Q22" i="44"/>
  <c r="F22" i="44"/>
  <c r="O22" i="44"/>
  <c r="Y23" i="44"/>
  <c r="Q23" i="44"/>
  <c r="I23" i="44"/>
  <c r="U23" i="44"/>
  <c r="M23" i="44"/>
  <c r="E23" i="44"/>
  <c r="V23" i="44"/>
  <c r="K23" i="44"/>
  <c r="T23" i="44"/>
  <c r="J23" i="44"/>
  <c r="O23" i="44"/>
  <c r="L3" i="44"/>
  <c r="I4" i="44"/>
  <c r="R4" i="44"/>
  <c r="AA4" i="44"/>
  <c r="J6" i="44"/>
  <c r="S6" i="44"/>
  <c r="J7" i="44"/>
  <c r="S7" i="44"/>
  <c r="J9" i="44"/>
  <c r="S9" i="44"/>
  <c r="J10" i="44"/>
  <c r="S10" i="44"/>
  <c r="J11" i="44"/>
  <c r="S11" i="44"/>
  <c r="J12" i="44"/>
  <c r="S12" i="44"/>
  <c r="J13" i="44"/>
  <c r="T13" i="44"/>
  <c r="X14" i="44"/>
  <c r="P14" i="44"/>
  <c r="H14" i="44"/>
  <c r="K14" i="44"/>
  <c r="T14" i="44"/>
  <c r="Y15" i="44"/>
  <c r="Q15" i="44"/>
  <c r="I15" i="44"/>
  <c r="W15" i="44"/>
  <c r="N15" i="44"/>
  <c r="E15" i="44"/>
  <c r="L15" i="44"/>
  <c r="V15" i="44"/>
  <c r="G16" i="44"/>
  <c r="Q16" i="44"/>
  <c r="AA16" i="44"/>
  <c r="N18" i="44"/>
  <c r="Z18" i="44"/>
  <c r="S22" i="44"/>
  <c r="P23" i="44"/>
  <c r="X26" i="44"/>
  <c r="P26" i="44"/>
  <c r="H26" i="44"/>
  <c r="T26" i="44"/>
  <c r="L26" i="44"/>
  <c r="M26" i="44"/>
  <c r="W26" i="44"/>
  <c r="H31" i="44"/>
  <c r="S31" i="44"/>
  <c r="F33" i="44"/>
  <c r="Q33" i="44"/>
  <c r="I37" i="44"/>
  <c r="T37" i="44"/>
  <c r="G39" i="44"/>
  <c r="R39" i="44"/>
  <c r="J8" i="44"/>
  <c r="R8" i="44"/>
  <c r="W21" i="44"/>
  <c r="O21" i="44"/>
  <c r="G21" i="44"/>
  <c r="AA21" i="44"/>
  <c r="S21" i="44"/>
  <c r="K21" i="44"/>
  <c r="M21" i="44"/>
  <c r="X21" i="44"/>
  <c r="N26" i="44"/>
  <c r="Y26" i="44"/>
  <c r="J31" i="44"/>
  <c r="T31" i="44"/>
  <c r="H33" i="44"/>
  <c r="X34" i="44"/>
  <c r="P34" i="44"/>
  <c r="H34" i="44"/>
  <c r="T34" i="44"/>
  <c r="L34" i="44"/>
  <c r="M34" i="44"/>
  <c r="W34" i="44"/>
  <c r="J37" i="44"/>
  <c r="U37" i="44"/>
  <c r="H39" i="44"/>
  <c r="S39" i="44"/>
  <c r="K31" i="44"/>
  <c r="L37" i="44"/>
  <c r="J39" i="44"/>
  <c r="T39" i="44"/>
  <c r="Y31" i="44"/>
  <c r="Q31" i="44"/>
  <c r="I31" i="44"/>
  <c r="U31" i="44"/>
  <c r="M31" i="44"/>
  <c r="E31" i="44"/>
  <c r="L31" i="44"/>
  <c r="W31" i="44"/>
  <c r="W37" i="44"/>
  <c r="O37" i="44"/>
  <c r="G37" i="44"/>
  <c r="AA37" i="44"/>
  <c r="S37" i="44"/>
  <c r="K37" i="44"/>
  <c r="M37" i="44"/>
  <c r="X37" i="44"/>
  <c r="K39" i="44"/>
  <c r="N37" i="44"/>
  <c r="Y37" i="44"/>
  <c r="Y39" i="44"/>
  <c r="Q39" i="44"/>
  <c r="I39" i="44"/>
  <c r="U39" i="44"/>
  <c r="M39" i="44"/>
  <c r="E39" i="44"/>
  <c r="L39" i="44"/>
  <c r="W39" i="44"/>
  <c r="O31" i="44"/>
  <c r="Z31" i="44"/>
  <c r="AA33" i="44"/>
  <c r="S33" i="44"/>
  <c r="K33" i="44"/>
  <c r="W33" i="44"/>
  <c r="O33" i="44"/>
  <c r="G33" i="44"/>
  <c r="M33" i="44"/>
  <c r="X33" i="44"/>
  <c r="E37" i="44"/>
  <c r="P37" i="44"/>
  <c r="Z37" i="44"/>
  <c r="N39" i="44"/>
  <c r="X39" i="44"/>
  <c r="V20" i="44"/>
  <c r="J24" i="44"/>
  <c r="R24" i="44"/>
  <c r="Z24" i="44"/>
  <c r="J32" i="44"/>
  <c r="R32" i="44"/>
  <c r="Z32" i="44"/>
  <c r="J40" i="44"/>
  <c r="R40" i="44"/>
  <c r="Z40" i="44"/>
  <c r="J20" i="44"/>
  <c r="R20" i="44"/>
  <c r="F24" i="44"/>
  <c r="N24" i="44"/>
  <c r="J28" i="44"/>
  <c r="R28" i="44"/>
  <c r="F32" i="44"/>
  <c r="N32" i="44"/>
  <c r="J36" i="44"/>
  <c r="R36" i="44"/>
  <c r="F40" i="44"/>
  <c r="N40" i="44"/>
  <c r="J6" i="43"/>
  <c r="R6" i="43"/>
  <c r="Z6" i="43"/>
  <c r="V13" i="43"/>
  <c r="N13" i="43"/>
  <c r="F13" i="43"/>
  <c r="Y13" i="43"/>
  <c r="Q13" i="43"/>
  <c r="I13" i="43"/>
  <c r="L13" i="43"/>
  <c r="W13" i="43"/>
  <c r="T22" i="43"/>
  <c r="L22" i="43"/>
  <c r="S22" i="43"/>
  <c r="J22" i="43"/>
  <c r="W22" i="43"/>
  <c r="N22" i="43"/>
  <c r="E22" i="43"/>
  <c r="O22" i="43"/>
  <c r="Z22" i="43"/>
  <c r="J9" i="43"/>
  <c r="R9" i="43"/>
  <c r="Z9" i="43"/>
  <c r="M13" i="43"/>
  <c r="X13" i="43"/>
  <c r="Y15" i="43"/>
  <c r="Q15" i="43"/>
  <c r="I15" i="43"/>
  <c r="AA15" i="43"/>
  <c r="R15" i="43"/>
  <c r="H15" i="43"/>
  <c r="U15" i="43"/>
  <c r="L15" i="43"/>
  <c r="N15" i="43"/>
  <c r="Z15" i="43"/>
  <c r="P22" i="43"/>
  <c r="AA22" i="43"/>
  <c r="AA25" i="43"/>
  <c r="S25" i="43"/>
  <c r="K25" i="43"/>
  <c r="C25" i="43"/>
  <c r="T25" i="43"/>
  <c r="J25" i="43"/>
  <c r="W25" i="43"/>
  <c r="N25" i="43"/>
  <c r="E25" i="43"/>
  <c r="O25" i="43"/>
  <c r="Z25" i="43"/>
  <c r="E3" i="43"/>
  <c r="M3" i="43"/>
  <c r="U3" i="43"/>
  <c r="J4" i="43"/>
  <c r="R4" i="43"/>
  <c r="Z4" i="43"/>
  <c r="L6" i="43"/>
  <c r="T6" i="43"/>
  <c r="I7" i="43"/>
  <c r="Q7" i="43"/>
  <c r="Y7" i="43"/>
  <c r="K9" i="43"/>
  <c r="S9" i="43"/>
  <c r="AA9" i="43"/>
  <c r="K12" i="43"/>
  <c r="O13" i="43"/>
  <c r="Z13" i="43"/>
  <c r="O15" i="43"/>
  <c r="M16" i="43"/>
  <c r="U19" i="43"/>
  <c r="M19" i="43"/>
  <c r="E19" i="43"/>
  <c r="S19" i="43"/>
  <c r="J19" i="43"/>
  <c r="W19" i="43"/>
  <c r="N19" i="43"/>
  <c r="O19" i="43"/>
  <c r="Z19" i="43"/>
  <c r="F22" i="43"/>
  <c r="Q22" i="43"/>
  <c r="D25" i="43"/>
  <c r="P25" i="43"/>
  <c r="E6" i="43"/>
  <c r="J7" i="43"/>
  <c r="L9" i="43"/>
  <c r="Y12" i="43"/>
  <c r="Q12" i="43"/>
  <c r="I12" i="43"/>
  <c r="T12" i="43"/>
  <c r="L12" i="43"/>
  <c r="M12" i="43"/>
  <c r="W12" i="43"/>
  <c r="E13" i="43"/>
  <c r="P13" i="43"/>
  <c r="AA13" i="43"/>
  <c r="E15" i="43"/>
  <c r="P15" i="43"/>
  <c r="V16" i="43"/>
  <c r="N16" i="43"/>
  <c r="F16" i="43"/>
  <c r="AA16" i="43"/>
  <c r="R16" i="43"/>
  <c r="I16" i="43"/>
  <c r="U16" i="43"/>
  <c r="L16" i="43"/>
  <c r="O16" i="43"/>
  <c r="Z16" i="43"/>
  <c r="G18" i="43"/>
  <c r="T18" i="43"/>
  <c r="P19" i="43"/>
  <c r="AA19" i="43"/>
  <c r="G22" i="43"/>
  <c r="R22" i="43"/>
  <c r="Y23" i="43"/>
  <c r="Q23" i="43"/>
  <c r="I23" i="43"/>
  <c r="S23" i="43"/>
  <c r="J23" i="43"/>
  <c r="V23" i="43"/>
  <c r="M23" i="43"/>
  <c r="D23" i="43"/>
  <c r="N23" i="43"/>
  <c r="Z23" i="43"/>
  <c r="F25" i="43"/>
  <c r="Q25" i="43"/>
  <c r="S6" i="43"/>
  <c r="F3" i="43"/>
  <c r="V3" i="43"/>
  <c r="S4" i="43"/>
  <c r="M6" i="43"/>
  <c r="J2" i="43"/>
  <c r="R2" i="43"/>
  <c r="Z2" i="43"/>
  <c r="G3" i="43"/>
  <c r="O3" i="43"/>
  <c r="W3" i="43"/>
  <c r="L4" i="43"/>
  <c r="T4" i="43"/>
  <c r="I5" i="43"/>
  <c r="Q5" i="43"/>
  <c r="Y5" i="43"/>
  <c r="F6" i="43"/>
  <c r="N6" i="43"/>
  <c r="V6" i="43"/>
  <c r="K7" i="43"/>
  <c r="S7" i="43"/>
  <c r="AA7" i="43"/>
  <c r="E9" i="43"/>
  <c r="M9" i="43"/>
  <c r="U9" i="43"/>
  <c r="Z10" i="43"/>
  <c r="R10" i="43"/>
  <c r="J10" i="43"/>
  <c r="S10" i="43"/>
  <c r="J11" i="43"/>
  <c r="N12" i="43"/>
  <c r="X12" i="43"/>
  <c r="G13" i="43"/>
  <c r="R13" i="43"/>
  <c r="L14" i="43"/>
  <c r="F15" i="43"/>
  <c r="S15" i="43"/>
  <c r="P16" i="43"/>
  <c r="N17" i="43"/>
  <c r="I18" i="43"/>
  <c r="U18" i="43"/>
  <c r="F19" i="43"/>
  <c r="Q19" i="43"/>
  <c r="L21" i="43"/>
  <c r="H22" i="43"/>
  <c r="U22" i="43"/>
  <c r="C23" i="43"/>
  <c r="O23" i="43"/>
  <c r="AA23" i="43"/>
  <c r="K24" i="43"/>
  <c r="X24" i="43"/>
  <c r="G25" i="43"/>
  <c r="R25" i="43"/>
  <c r="AA6" i="43"/>
  <c r="N3" i="43"/>
  <c r="AA4" i="43"/>
  <c r="U6" i="43"/>
  <c r="R7" i="43"/>
  <c r="K2" i="43"/>
  <c r="S2" i="43"/>
  <c r="AA2" i="43"/>
  <c r="H3" i="43"/>
  <c r="P3" i="43"/>
  <c r="X3" i="43"/>
  <c r="E4" i="43"/>
  <c r="M4" i="43"/>
  <c r="U4" i="43"/>
  <c r="J5" i="43"/>
  <c r="R5" i="43"/>
  <c r="Z5" i="43"/>
  <c r="G6" i="43"/>
  <c r="O6" i="43"/>
  <c r="W6" i="43"/>
  <c r="L7" i="43"/>
  <c r="T7" i="43"/>
  <c r="F9" i="43"/>
  <c r="N9" i="43"/>
  <c r="V9" i="43"/>
  <c r="K10" i="43"/>
  <c r="T10" i="43"/>
  <c r="T11" i="43"/>
  <c r="L11" i="43"/>
  <c r="W11" i="43"/>
  <c r="O11" i="43"/>
  <c r="G11" i="43"/>
  <c r="K11" i="43"/>
  <c r="V11" i="43"/>
  <c r="E12" i="43"/>
  <c r="O12" i="43"/>
  <c r="Z12" i="43"/>
  <c r="H13" i="43"/>
  <c r="S13" i="43"/>
  <c r="AA14" i="43"/>
  <c r="S14" i="43"/>
  <c r="K14" i="43"/>
  <c r="C14" i="43"/>
  <c r="V14" i="43"/>
  <c r="N14" i="43"/>
  <c r="F14" i="43"/>
  <c r="M14" i="43"/>
  <c r="X14" i="43"/>
  <c r="G15" i="43"/>
  <c r="T15" i="43"/>
  <c r="E16" i="43"/>
  <c r="Q16" i="43"/>
  <c r="AA17" i="43"/>
  <c r="S17" i="43"/>
  <c r="K17" i="43"/>
  <c r="R17" i="43"/>
  <c r="I17" i="43"/>
  <c r="V17" i="43"/>
  <c r="M17" i="43"/>
  <c r="O17" i="43"/>
  <c r="Z17" i="43"/>
  <c r="K18" i="43"/>
  <c r="W18" i="43"/>
  <c r="G19" i="43"/>
  <c r="R19" i="43"/>
  <c r="W21" i="43"/>
  <c r="O21" i="43"/>
  <c r="G21" i="43"/>
  <c r="S21" i="43"/>
  <c r="J21" i="43"/>
  <c r="V21" i="43"/>
  <c r="M21" i="43"/>
  <c r="D21" i="43"/>
  <c r="N21" i="43"/>
  <c r="Z21" i="43"/>
  <c r="I22" i="43"/>
  <c r="V22" i="43"/>
  <c r="E23" i="43"/>
  <c r="P23" i="43"/>
  <c r="L24" i="43"/>
  <c r="H25" i="43"/>
  <c r="U25" i="43"/>
  <c r="K6" i="43"/>
  <c r="K4" i="43"/>
  <c r="Z7" i="43"/>
  <c r="T9" i="43"/>
  <c r="L2" i="43"/>
  <c r="I3" i="43"/>
  <c r="Q3" i="43"/>
  <c r="Y3" i="43"/>
  <c r="F4" i="43"/>
  <c r="N4" i="43"/>
  <c r="K5" i="43"/>
  <c r="S5" i="43"/>
  <c r="H6" i="43"/>
  <c r="P6" i="43"/>
  <c r="X6" i="43"/>
  <c r="E7" i="43"/>
  <c r="M7" i="43"/>
  <c r="U7" i="43"/>
  <c r="J8" i="43"/>
  <c r="R8" i="43"/>
  <c r="G9" i="43"/>
  <c r="O9" i="43"/>
  <c r="W9" i="43"/>
  <c r="L10" i="43"/>
  <c r="U10" i="43"/>
  <c r="M11" i="43"/>
  <c r="X11" i="43"/>
  <c r="F12" i="43"/>
  <c r="P12" i="43"/>
  <c r="AA12" i="43"/>
  <c r="J13" i="43"/>
  <c r="T13" i="43"/>
  <c r="D14" i="43"/>
  <c r="O14" i="43"/>
  <c r="Y14" i="43"/>
  <c r="J15" i="43"/>
  <c r="V15" i="43"/>
  <c r="G16" i="43"/>
  <c r="S16" i="43"/>
  <c r="E17" i="43"/>
  <c r="P17" i="43"/>
  <c r="L18" i="43"/>
  <c r="H19" i="43"/>
  <c r="T19" i="43"/>
  <c r="C21" i="43"/>
  <c r="P21" i="43"/>
  <c r="AA21" i="43"/>
  <c r="K22" i="43"/>
  <c r="X22" i="43"/>
  <c r="F23" i="43"/>
  <c r="R23" i="43"/>
  <c r="V24" i="43"/>
  <c r="N24" i="43"/>
  <c r="F24" i="43"/>
  <c r="S24" i="43"/>
  <c r="J24" i="43"/>
  <c r="W24" i="43"/>
  <c r="M24" i="43"/>
  <c r="D24" i="43"/>
  <c r="O24" i="43"/>
  <c r="Z24" i="43"/>
  <c r="I25" i="43"/>
  <c r="V25" i="43"/>
  <c r="J3" i="43"/>
  <c r="R3" i="43"/>
  <c r="I6" i="43"/>
  <c r="Q6" i="43"/>
  <c r="N7" i="43"/>
  <c r="H9" i="43"/>
  <c r="P9" i="43"/>
  <c r="G12" i="43"/>
  <c r="R12" i="43"/>
  <c r="K13" i="43"/>
  <c r="U13" i="43"/>
  <c r="K15" i="43"/>
  <c r="W15" i="43"/>
  <c r="H16" i="43"/>
  <c r="T16" i="43"/>
  <c r="X18" i="43"/>
  <c r="P18" i="43"/>
  <c r="H18" i="43"/>
  <c r="S18" i="43"/>
  <c r="J18" i="43"/>
  <c r="V18" i="43"/>
  <c r="M18" i="43"/>
  <c r="D18" i="43"/>
  <c r="N18" i="43"/>
  <c r="Z18" i="43"/>
  <c r="I19" i="43"/>
  <c r="V19" i="43"/>
  <c r="M22" i="43"/>
  <c r="Y22" i="43"/>
  <c r="L25" i="43"/>
  <c r="X25" i="43"/>
  <c r="E26" i="43"/>
  <c r="N26" i="43"/>
  <c r="F27" i="43"/>
  <c r="O27" i="43"/>
  <c r="E29" i="43"/>
  <c r="N29" i="43"/>
  <c r="F30" i="43"/>
  <c r="O30" i="43"/>
  <c r="E31" i="43"/>
  <c r="N31" i="43"/>
  <c r="E32" i="43"/>
  <c r="O32" i="43"/>
  <c r="F33" i="43"/>
  <c r="O33" i="43"/>
  <c r="F34" i="43"/>
  <c r="O34" i="43"/>
  <c r="Y34" i="43"/>
  <c r="G35" i="43"/>
  <c r="P35" i="43"/>
  <c r="Y35" i="43"/>
  <c r="F37" i="43"/>
  <c r="P37" i="43"/>
  <c r="Y37" i="43"/>
  <c r="G38" i="43"/>
  <c r="P38" i="43"/>
  <c r="Y38" i="43"/>
  <c r="F39" i="43"/>
  <c r="O39" i="43"/>
  <c r="X39" i="43"/>
  <c r="G40" i="43"/>
  <c r="P40" i="43"/>
  <c r="Y40" i="43"/>
  <c r="G41" i="43"/>
  <c r="P41" i="43"/>
  <c r="G34" i="43"/>
  <c r="Q34" i="43"/>
  <c r="Z34" i="43"/>
  <c r="H35" i="43"/>
  <c r="Q35" i="43"/>
  <c r="Z35" i="43"/>
  <c r="H37" i="43"/>
  <c r="Q37" i="43"/>
  <c r="Z37" i="43"/>
  <c r="H38" i="43"/>
  <c r="Q38" i="43"/>
  <c r="Z38" i="43"/>
  <c r="G39" i="43"/>
  <c r="P39" i="43"/>
  <c r="Z39" i="43"/>
  <c r="H40" i="43"/>
  <c r="Q40" i="43"/>
  <c r="Z40" i="43"/>
  <c r="H41" i="43"/>
  <c r="Q41" i="43"/>
  <c r="I34" i="43"/>
  <c r="R34" i="43"/>
  <c r="I35" i="43"/>
  <c r="R35" i="43"/>
  <c r="I37" i="43"/>
  <c r="R37" i="43"/>
  <c r="AA37" i="43"/>
  <c r="I38" i="43"/>
  <c r="R38" i="43"/>
  <c r="AA38" i="43"/>
  <c r="H39" i="43"/>
  <c r="R39" i="43"/>
  <c r="AA39" i="43"/>
  <c r="I40" i="43"/>
  <c r="R40" i="43"/>
  <c r="AA40" i="43"/>
  <c r="I41" i="43"/>
  <c r="R41" i="43"/>
  <c r="J37" i="43"/>
  <c r="J38" i="43"/>
  <c r="J39" i="43"/>
  <c r="J40" i="43"/>
  <c r="J41" i="43"/>
  <c r="X34" i="43"/>
  <c r="P34" i="43"/>
  <c r="H34" i="43"/>
  <c r="K34" i="43"/>
  <c r="T34" i="43"/>
  <c r="U35" i="43"/>
  <c r="M35" i="43"/>
  <c r="E35" i="43"/>
  <c r="K35" i="43"/>
  <c r="T35" i="43"/>
  <c r="W37" i="43"/>
  <c r="O37" i="43"/>
  <c r="G37" i="43"/>
  <c r="K37" i="43"/>
  <c r="T37" i="43"/>
  <c r="T38" i="43"/>
  <c r="L38" i="43"/>
  <c r="D38" i="43"/>
  <c r="K38" i="43"/>
  <c r="U38" i="43"/>
  <c r="Y39" i="43"/>
  <c r="Q39" i="43"/>
  <c r="I39" i="43"/>
  <c r="K39" i="43"/>
  <c r="T39" i="43"/>
  <c r="V40" i="43"/>
  <c r="N40" i="43"/>
  <c r="F40" i="43"/>
  <c r="K40" i="43"/>
  <c r="T40" i="43"/>
  <c r="AA41" i="43"/>
  <c r="S41" i="43"/>
  <c r="K41" i="43"/>
  <c r="C41" i="43"/>
  <c r="Z41" i="43"/>
  <c r="Y41" i="43"/>
  <c r="X41" i="43"/>
  <c r="W41" i="43"/>
  <c r="L41" i="43"/>
  <c r="U41" i="43"/>
  <c r="X26" i="43"/>
  <c r="P26" i="43"/>
  <c r="H26" i="43"/>
  <c r="K26" i="43"/>
  <c r="T26" i="43"/>
  <c r="U27" i="43"/>
  <c r="M27" i="43"/>
  <c r="E27" i="43"/>
  <c r="K27" i="43"/>
  <c r="T27" i="43"/>
  <c r="W29" i="43"/>
  <c r="O29" i="43"/>
  <c r="G29" i="43"/>
  <c r="K29" i="43"/>
  <c r="T29" i="43"/>
  <c r="T30" i="43"/>
  <c r="L30" i="43"/>
  <c r="D30" i="43"/>
  <c r="K30" i="43"/>
  <c r="U30" i="43"/>
  <c r="Y31" i="43"/>
  <c r="Q31" i="43"/>
  <c r="I31" i="43"/>
  <c r="K31" i="43"/>
  <c r="T31" i="43"/>
  <c r="V32" i="43"/>
  <c r="N32" i="43"/>
  <c r="F32" i="43"/>
  <c r="K32" i="43"/>
  <c r="T32" i="43"/>
  <c r="AA33" i="43"/>
  <c r="S33" i="43"/>
  <c r="K33" i="43"/>
  <c r="C33" i="43"/>
  <c r="L33" i="43"/>
  <c r="U33" i="43"/>
  <c r="C34" i="43"/>
  <c r="L34" i="43"/>
  <c r="U34" i="43"/>
  <c r="C35" i="43"/>
  <c r="L35" i="43"/>
  <c r="V35" i="43"/>
  <c r="C37" i="43"/>
  <c r="L37" i="43"/>
  <c r="U37" i="43"/>
  <c r="C38" i="43"/>
  <c r="M38" i="43"/>
  <c r="V38" i="43"/>
  <c r="C39" i="43"/>
  <c r="L39" i="43"/>
  <c r="U39" i="43"/>
  <c r="C40" i="43"/>
  <c r="L40" i="43"/>
  <c r="U40" i="43"/>
  <c r="D41" i="43"/>
  <c r="M41" i="43"/>
  <c r="V41" i="43"/>
  <c r="J20" i="43"/>
  <c r="R20" i="43"/>
  <c r="J28" i="43"/>
  <c r="R28" i="43"/>
  <c r="J36" i="43"/>
  <c r="R36" i="43"/>
  <c r="L19" i="37"/>
  <c r="M19" i="37"/>
  <c r="L21" i="37"/>
  <c r="L29" i="36"/>
  <c r="L28" i="35"/>
  <c r="C28" i="5"/>
  <c r="D20" i="7"/>
  <c r="E20" i="7"/>
  <c r="F20" i="7"/>
  <c r="G20" i="7"/>
  <c r="C20" i="7"/>
  <c r="E18" i="24"/>
  <c r="F18" i="24"/>
  <c r="G18" i="24"/>
  <c r="H18" i="24"/>
  <c r="I18" i="24"/>
  <c r="J18" i="24"/>
  <c r="K18" i="24"/>
  <c r="L18" i="24"/>
  <c r="M18" i="24"/>
  <c r="N18" i="24"/>
  <c r="O18" i="24"/>
  <c r="P18" i="24"/>
  <c r="Q18" i="24"/>
  <c r="R18" i="24"/>
  <c r="S18" i="24"/>
  <c r="T18" i="24"/>
  <c r="U18" i="24"/>
  <c r="V18" i="24"/>
  <c r="W18" i="24"/>
  <c r="X18" i="24"/>
  <c r="Y18" i="24"/>
  <c r="Z18" i="24"/>
  <c r="C14" i="26"/>
  <c r="B5" i="26"/>
  <c r="B12" i="26"/>
  <c r="B13" i="26"/>
  <c r="B14" i="26"/>
  <c r="B18" i="26"/>
  <c r="W18" i="26" s="1"/>
  <c r="B21" i="26"/>
  <c r="B23" i="26"/>
  <c r="B25" i="26"/>
  <c r="B26" i="26"/>
  <c r="X26" i="26" s="1"/>
  <c r="B28" i="26"/>
  <c r="B29" i="26"/>
  <c r="B31" i="26"/>
  <c r="B32" i="26"/>
  <c r="B33" i="26"/>
  <c r="B34" i="26"/>
  <c r="T34" i="26" s="1"/>
  <c r="B35" i="26"/>
  <c r="X35" i="26" s="1"/>
  <c r="B36" i="26"/>
  <c r="B37" i="26"/>
  <c r="B38" i="26"/>
  <c r="J38" i="26" s="1"/>
  <c r="B39" i="26"/>
  <c r="B40" i="26"/>
  <c r="L40" i="26" s="1"/>
  <c r="B41" i="26"/>
  <c r="L41" i="26"/>
  <c r="J41" i="26"/>
  <c r="I41" i="26"/>
  <c r="F41" i="26"/>
  <c r="D41" i="26"/>
  <c r="Q41" i="26"/>
  <c r="A41" i="26"/>
  <c r="Y40" i="26"/>
  <c r="W40" i="26"/>
  <c r="U40" i="26"/>
  <c r="T40" i="26"/>
  <c r="Q40" i="26"/>
  <c r="O40" i="26"/>
  <c r="M40" i="26"/>
  <c r="I40" i="26"/>
  <c r="G40" i="26"/>
  <c r="E40" i="26"/>
  <c r="D40" i="26"/>
  <c r="V40" i="26"/>
  <c r="A40" i="26"/>
  <c r="T39" i="26"/>
  <c r="O39" i="26"/>
  <c r="L39" i="26"/>
  <c r="D39" i="26"/>
  <c r="P39" i="26"/>
  <c r="A39" i="26"/>
  <c r="Z38" i="26"/>
  <c r="A38" i="26"/>
  <c r="Z37" i="26"/>
  <c r="X37" i="26"/>
  <c r="V37" i="26"/>
  <c r="N37" i="26"/>
  <c r="M37" i="26"/>
  <c r="J37" i="26"/>
  <c r="H37" i="26"/>
  <c r="F37" i="26"/>
  <c r="P37" i="26"/>
  <c r="A37" i="26"/>
  <c r="AA36" i="26"/>
  <c r="Y36" i="26"/>
  <c r="X36" i="26"/>
  <c r="U36" i="26"/>
  <c r="S36" i="26"/>
  <c r="Q36" i="26"/>
  <c r="P36" i="26"/>
  <c r="M36" i="26"/>
  <c r="K36" i="26"/>
  <c r="I36" i="26"/>
  <c r="H36" i="26"/>
  <c r="E36" i="26"/>
  <c r="C36" i="26"/>
  <c r="Z36" i="26"/>
  <c r="A36" i="26"/>
  <c r="AA35" i="26"/>
  <c r="U35" i="26"/>
  <c r="N35" i="26"/>
  <c r="M35" i="26"/>
  <c r="H35" i="26"/>
  <c r="C35" i="26"/>
  <c r="Z35" i="26"/>
  <c r="A35" i="26"/>
  <c r="L34" i="26"/>
  <c r="C34" i="26"/>
  <c r="A34" i="26"/>
  <c r="Z33" i="26"/>
  <c r="Y33" i="26"/>
  <c r="V33" i="26"/>
  <c r="T33" i="26"/>
  <c r="Q33" i="26"/>
  <c r="N33" i="26"/>
  <c r="L33" i="26"/>
  <c r="J33" i="26"/>
  <c r="I33" i="26"/>
  <c r="F33" i="26"/>
  <c r="D33" i="26"/>
  <c r="A33" i="26"/>
  <c r="Y32" i="26"/>
  <c r="W32" i="26"/>
  <c r="U32" i="26"/>
  <c r="T32" i="26"/>
  <c r="Q32" i="26"/>
  <c r="O32" i="26"/>
  <c r="M32" i="26"/>
  <c r="L32" i="26"/>
  <c r="I32" i="26"/>
  <c r="G32" i="26"/>
  <c r="E32" i="26"/>
  <c r="D32" i="26"/>
  <c r="V32" i="26"/>
  <c r="A32" i="26"/>
  <c r="T31" i="26"/>
  <c r="O31" i="26"/>
  <c r="L31" i="26"/>
  <c r="D31" i="26"/>
  <c r="P31" i="26"/>
  <c r="A31" i="26"/>
  <c r="A30" i="26"/>
  <c r="X29" i="26"/>
  <c r="V29" i="26"/>
  <c r="N29" i="26"/>
  <c r="M29" i="26"/>
  <c r="H29" i="26"/>
  <c r="F29" i="26"/>
  <c r="P29" i="26"/>
  <c r="A29" i="26"/>
  <c r="AA28" i="26"/>
  <c r="Y28" i="26"/>
  <c r="X28" i="26"/>
  <c r="U28" i="26"/>
  <c r="S28" i="26"/>
  <c r="Q28" i="26"/>
  <c r="P28" i="26"/>
  <c r="M28" i="26"/>
  <c r="K28" i="26"/>
  <c r="I28" i="26"/>
  <c r="H28" i="26"/>
  <c r="E28" i="26"/>
  <c r="C28" i="26"/>
  <c r="Z28" i="26"/>
  <c r="A28" i="26"/>
  <c r="A27" i="26"/>
  <c r="Y26" i="26"/>
  <c r="P26" i="26"/>
  <c r="G26" i="26"/>
  <c r="A26" i="26"/>
  <c r="V25" i="26"/>
  <c r="A25" i="26"/>
  <c r="A24" i="26"/>
  <c r="X23" i="26"/>
  <c r="P23" i="26"/>
  <c r="H23" i="26"/>
  <c r="T23" i="26"/>
  <c r="A23" i="26"/>
  <c r="A22" i="26"/>
  <c r="X21" i="26"/>
  <c r="U21" i="26"/>
  <c r="R21" i="26"/>
  <c r="M21" i="26"/>
  <c r="G21" i="26"/>
  <c r="F21" i="26"/>
  <c r="Z21" i="26"/>
  <c r="A21" i="26"/>
  <c r="A20" i="26"/>
  <c r="A19" i="26"/>
  <c r="X18" i="26"/>
  <c r="O18" i="26"/>
  <c r="F18" i="26"/>
  <c r="A18" i="26"/>
  <c r="A17" i="26"/>
  <c r="A16" i="26"/>
  <c r="A15" i="26"/>
  <c r="Y14" i="26"/>
  <c r="A14" i="26"/>
  <c r="AA13" i="26"/>
  <c r="Y13" i="26"/>
  <c r="X13" i="26"/>
  <c r="W13" i="26"/>
  <c r="V13" i="26"/>
  <c r="U13" i="26"/>
  <c r="T13" i="26"/>
  <c r="S13" i="26"/>
  <c r="Q13" i="26"/>
  <c r="P13" i="26"/>
  <c r="O13" i="26"/>
  <c r="N13" i="26"/>
  <c r="M13" i="26"/>
  <c r="L13" i="26"/>
  <c r="K13" i="26"/>
  <c r="I13" i="26"/>
  <c r="H13" i="26"/>
  <c r="G13" i="26"/>
  <c r="F13" i="26"/>
  <c r="E13" i="26"/>
  <c r="D13" i="26"/>
  <c r="C13" i="26"/>
  <c r="Z13" i="26"/>
  <c r="A13" i="26"/>
  <c r="Y12" i="26"/>
  <c r="X12" i="26"/>
  <c r="W12" i="26"/>
  <c r="V12" i="26"/>
  <c r="T12" i="26"/>
  <c r="Q12" i="26"/>
  <c r="P12" i="26"/>
  <c r="O12" i="26"/>
  <c r="N12" i="26"/>
  <c r="L12" i="26"/>
  <c r="I12" i="26"/>
  <c r="H12" i="26"/>
  <c r="G12" i="26"/>
  <c r="F12" i="26"/>
  <c r="D12" i="26"/>
  <c r="U12" i="26"/>
  <c r="A12" i="26"/>
  <c r="A11" i="26"/>
  <c r="A10" i="26"/>
  <c r="A9" i="26"/>
  <c r="A8" i="26"/>
  <c r="A7" i="26"/>
  <c r="A6" i="26"/>
  <c r="AA5" i="26"/>
  <c r="Y5" i="26"/>
  <c r="V5" i="26"/>
  <c r="U5" i="26"/>
  <c r="T5" i="26"/>
  <c r="S5" i="26"/>
  <c r="Q5" i="26"/>
  <c r="N5" i="26"/>
  <c r="M5" i="26"/>
  <c r="L5" i="26"/>
  <c r="K5" i="26"/>
  <c r="I5" i="26"/>
  <c r="F5" i="26"/>
  <c r="E5" i="26"/>
  <c r="D5" i="26"/>
  <c r="C5" i="26"/>
  <c r="Z5" i="26"/>
  <c r="A5" i="26"/>
  <c r="A4" i="26"/>
  <c r="A3" i="26"/>
  <c r="AA1" i="26"/>
  <c r="Z1" i="26"/>
  <c r="Y1" i="26"/>
  <c r="X1" i="26"/>
  <c r="W1" i="26"/>
  <c r="V1" i="26"/>
  <c r="U1" i="26"/>
  <c r="T1" i="26"/>
  <c r="S1" i="26"/>
  <c r="R1" i="26"/>
  <c r="Q1" i="26"/>
  <c r="P1" i="26"/>
  <c r="O1" i="26"/>
  <c r="N1" i="26"/>
  <c r="M1" i="26"/>
  <c r="L1" i="26"/>
  <c r="K1" i="26"/>
  <c r="J1" i="26"/>
  <c r="I1" i="26"/>
  <c r="H1" i="26"/>
  <c r="G1" i="26"/>
  <c r="F1" i="26"/>
  <c r="E1" i="26"/>
  <c r="D1" i="26"/>
  <c r="C1" i="26"/>
  <c r="D4" i="14"/>
  <c r="E4" i="14"/>
  <c r="K4" i="14"/>
  <c r="L4" i="14"/>
  <c r="M4" i="14"/>
  <c r="S4" i="14"/>
  <c r="T4" i="14"/>
  <c r="U4" i="14"/>
  <c r="AA4" i="14"/>
  <c r="D5" i="14"/>
  <c r="E5" i="14"/>
  <c r="K5" i="14"/>
  <c r="L5" i="14"/>
  <c r="M5" i="14"/>
  <c r="S5" i="14"/>
  <c r="T5" i="14"/>
  <c r="U5" i="14"/>
  <c r="AA5" i="14"/>
  <c r="D8" i="14"/>
  <c r="E8" i="14"/>
  <c r="K8" i="14"/>
  <c r="L8" i="14"/>
  <c r="M8" i="14"/>
  <c r="S8" i="14"/>
  <c r="T8" i="14"/>
  <c r="U8" i="14"/>
  <c r="AA8" i="14"/>
  <c r="D9" i="14"/>
  <c r="L9" i="14"/>
  <c r="T9" i="14"/>
  <c r="C9" i="14"/>
  <c r="B4" i="14"/>
  <c r="F4" i="14" s="1"/>
  <c r="B5" i="14"/>
  <c r="F5" i="14" s="1"/>
  <c r="B8" i="14"/>
  <c r="F8" i="14" s="1"/>
  <c r="B9" i="14"/>
  <c r="F9" i="14" s="1"/>
  <c r="B12" i="14"/>
  <c r="K12" i="14" s="1"/>
  <c r="B16" i="14"/>
  <c r="F16" i="14" s="1"/>
  <c r="B17" i="14"/>
  <c r="F17" i="14" s="1"/>
  <c r="B18" i="14"/>
  <c r="B22" i="14"/>
  <c r="AA22" i="14" s="1"/>
  <c r="B23" i="14"/>
  <c r="D23" i="14" s="1"/>
  <c r="B25" i="14"/>
  <c r="D25" i="14" s="1"/>
  <c r="B26" i="14"/>
  <c r="B27" i="14"/>
  <c r="B29" i="14"/>
  <c r="I29" i="14" s="1"/>
  <c r="B30" i="14"/>
  <c r="I30" i="14" s="1"/>
  <c r="B33" i="14"/>
  <c r="B34" i="14"/>
  <c r="B35" i="14"/>
  <c r="B37" i="14"/>
  <c r="Q37" i="14" s="1"/>
  <c r="B38" i="14"/>
  <c r="I38" i="14" s="1"/>
  <c r="B39" i="14"/>
  <c r="I39" i="14" s="1"/>
  <c r="B40" i="14"/>
  <c r="B41" i="14"/>
  <c r="A39" i="14"/>
  <c r="A40" i="14"/>
  <c r="A41" i="14"/>
  <c r="A23" i="14"/>
  <c r="A24" i="14"/>
  <c r="A25" i="14"/>
  <c r="A26" i="14"/>
  <c r="A27" i="14"/>
  <c r="A28" i="14"/>
  <c r="A29" i="14"/>
  <c r="A30" i="14"/>
  <c r="A31" i="14"/>
  <c r="A32" i="14"/>
  <c r="A33" i="14"/>
  <c r="A34" i="14"/>
  <c r="A35" i="14"/>
  <c r="A36" i="14"/>
  <c r="A37" i="14"/>
  <c r="A38" i="14"/>
  <c r="A3" i="14"/>
  <c r="A4" i="14"/>
  <c r="A5" i="14"/>
  <c r="A6" i="14"/>
  <c r="A7" i="14"/>
  <c r="A8" i="14"/>
  <c r="A9" i="14"/>
  <c r="A10" i="14"/>
  <c r="A11" i="14"/>
  <c r="A12" i="14"/>
  <c r="A13" i="14"/>
  <c r="A14" i="14"/>
  <c r="A15" i="14"/>
  <c r="A16" i="14"/>
  <c r="A17" i="14"/>
  <c r="A18" i="14"/>
  <c r="A19" i="14"/>
  <c r="A20" i="14"/>
  <c r="A21" i="14"/>
  <c r="A22" i="14"/>
  <c r="AM17" i="11"/>
  <c r="AM25" i="11"/>
  <c r="AM27" i="11"/>
  <c r="AM33" i="11"/>
  <c r="AM35" i="11"/>
  <c r="Q34" i="1"/>
  <c r="AN34" i="11" s="1"/>
  <c r="O4" i="1"/>
  <c r="AM4" i="11" s="1"/>
  <c r="O5" i="1"/>
  <c r="AM5" i="11" s="1"/>
  <c r="O8" i="1"/>
  <c r="AM8" i="11" s="1"/>
  <c r="O9" i="1"/>
  <c r="AM9" i="11" s="1"/>
  <c r="O12" i="1"/>
  <c r="AM12" i="11" s="1"/>
  <c r="O16" i="1"/>
  <c r="AM16" i="11" s="1"/>
  <c r="O17" i="1"/>
  <c r="O18" i="1"/>
  <c r="AM18" i="11" s="1"/>
  <c r="O22" i="1"/>
  <c r="AM22" i="11" s="1"/>
  <c r="O23" i="1"/>
  <c r="AM23" i="11" s="1"/>
  <c r="O25" i="1"/>
  <c r="O26" i="1"/>
  <c r="AM26" i="11" s="1"/>
  <c r="O27" i="1"/>
  <c r="O29" i="1"/>
  <c r="AM29" i="11" s="1"/>
  <c r="O30" i="1"/>
  <c r="AM30" i="11" s="1"/>
  <c r="O33" i="1"/>
  <c r="O34" i="1"/>
  <c r="AM34" i="11" s="1"/>
  <c r="O35" i="1"/>
  <c r="O37" i="1"/>
  <c r="AM37" i="11" s="1"/>
  <c r="O38" i="1"/>
  <c r="AM38" i="11" s="1"/>
  <c r="O39" i="1"/>
  <c r="AM39" i="11" s="1"/>
  <c r="O40" i="1"/>
  <c r="AM40" i="11" s="1"/>
  <c r="O41" i="1"/>
  <c r="AM41" i="11" s="1"/>
  <c r="R35" i="1"/>
  <c r="Q35" i="1" s="1"/>
  <c r="AN35" i="11" s="1"/>
  <c r="R36" i="1"/>
  <c r="Q36" i="1" s="1"/>
  <c r="AN36" i="11" s="1"/>
  <c r="R37" i="1"/>
  <c r="Q37" i="1" s="1"/>
  <c r="AN37" i="11" s="1"/>
  <c r="R38" i="1"/>
  <c r="Q38" i="1" s="1"/>
  <c r="AN38" i="11" s="1"/>
  <c r="R39" i="1"/>
  <c r="Q39" i="1" s="1"/>
  <c r="AN39" i="11" s="1"/>
  <c r="R40" i="1"/>
  <c r="Q40" i="1" s="1"/>
  <c r="AN40" i="11" s="1"/>
  <c r="R41" i="1"/>
  <c r="Q41" i="1" s="1"/>
  <c r="AN41" i="11" s="1"/>
  <c r="R34" i="1"/>
  <c r="R29" i="1"/>
  <c r="Q29" i="1" s="1"/>
  <c r="AN29" i="11" s="1"/>
  <c r="R30" i="1"/>
  <c r="Q30" i="1" s="1"/>
  <c r="AN30" i="11" s="1"/>
  <c r="R31" i="1"/>
  <c r="Q31" i="1" s="1"/>
  <c r="AN31" i="11" s="1"/>
  <c r="R32" i="1"/>
  <c r="Q32" i="1" s="1"/>
  <c r="AN32" i="11" s="1"/>
  <c r="R33" i="1"/>
  <c r="Q33" i="1" s="1"/>
  <c r="AN33" i="11" s="1"/>
  <c r="R28" i="1"/>
  <c r="Q28" i="1" s="1"/>
  <c r="AN28" i="11" s="1"/>
  <c r="R20" i="1"/>
  <c r="Q20" i="1" s="1"/>
  <c r="AN20" i="11" s="1"/>
  <c r="R21" i="1"/>
  <c r="Q21" i="1" s="1"/>
  <c r="AN21" i="11" s="1"/>
  <c r="R22" i="1"/>
  <c r="Q22" i="1" s="1"/>
  <c r="AN22" i="11" s="1"/>
  <c r="R23" i="1"/>
  <c r="Q23" i="1" s="1"/>
  <c r="AN23" i="11" s="1"/>
  <c r="R24" i="1"/>
  <c r="Q24" i="1" s="1"/>
  <c r="AN24" i="11" s="1"/>
  <c r="R25" i="1"/>
  <c r="Q25" i="1" s="1"/>
  <c r="AN25" i="11" s="1"/>
  <c r="R26" i="1"/>
  <c r="Q26" i="1" s="1"/>
  <c r="AN26" i="11" s="1"/>
  <c r="R27" i="1"/>
  <c r="Q27" i="1" s="1"/>
  <c r="AN27" i="11" s="1"/>
  <c r="R19" i="1"/>
  <c r="Q19" i="1" s="1"/>
  <c r="AN19" i="11" s="1"/>
  <c r="R11" i="1"/>
  <c r="B11" i="26" s="1"/>
  <c r="R12" i="1"/>
  <c r="Q12" i="1" s="1"/>
  <c r="AN12" i="11" s="1"/>
  <c r="R13" i="1"/>
  <c r="Q13" i="1" s="1"/>
  <c r="AN13" i="11" s="1"/>
  <c r="R14" i="1"/>
  <c r="Q14" i="1" s="1"/>
  <c r="AN14" i="11" s="1"/>
  <c r="R15" i="1"/>
  <c r="Q15" i="1" s="1"/>
  <c r="AN15" i="11" s="1"/>
  <c r="R16" i="1"/>
  <c r="Q16" i="1" s="1"/>
  <c r="AN16" i="11" s="1"/>
  <c r="R17" i="1"/>
  <c r="Q17" i="1" s="1"/>
  <c r="AN17" i="11" s="1"/>
  <c r="R18" i="1"/>
  <c r="Q18" i="1" s="1"/>
  <c r="AN18" i="11" s="1"/>
  <c r="R10" i="1"/>
  <c r="Q10" i="1" s="1"/>
  <c r="AN10" i="11" s="1"/>
  <c r="R3" i="1"/>
  <c r="Q3" i="1" s="1"/>
  <c r="AN3" i="11" s="1"/>
  <c r="R4" i="1"/>
  <c r="Q4" i="1" s="1"/>
  <c r="AN4" i="11" s="1"/>
  <c r="R5" i="1"/>
  <c r="Q5" i="1" s="1"/>
  <c r="AN5" i="11" s="1"/>
  <c r="R6" i="1"/>
  <c r="Q6" i="1" s="1"/>
  <c r="AN6" i="11" s="1"/>
  <c r="R7" i="1"/>
  <c r="Q7" i="1" s="1"/>
  <c r="AN7" i="11" s="1"/>
  <c r="R8" i="1"/>
  <c r="Q8" i="1" s="1"/>
  <c r="AN8" i="11" s="1"/>
  <c r="R9" i="1"/>
  <c r="Q9" i="1" s="1"/>
  <c r="AN9" i="11" s="1"/>
  <c r="R2" i="1"/>
  <c r="B2" i="26" s="1"/>
  <c r="P35" i="1"/>
  <c r="P36" i="1"/>
  <c r="P37" i="1"/>
  <c r="P38" i="1"/>
  <c r="P39" i="1"/>
  <c r="P40" i="1"/>
  <c r="P41" i="1"/>
  <c r="P34" i="1"/>
  <c r="P29" i="1"/>
  <c r="P30" i="1"/>
  <c r="P31" i="1"/>
  <c r="B31" i="14" s="1"/>
  <c r="P32" i="1"/>
  <c r="B32" i="14" s="1"/>
  <c r="I32" i="14" s="1"/>
  <c r="P33" i="1"/>
  <c r="P28" i="1"/>
  <c r="B28" i="14" s="1"/>
  <c r="I28" i="14" s="1"/>
  <c r="P20" i="1"/>
  <c r="B20" i="14" s="1"/>
  <c r="AA20" i="14" s="1"/>
  <c r="P21" i="1"/>
  <c r="O21" i="1" s="1"/>
  <c r="AM21" i="11" s="1"/>
  <c r="P22" i="1"/>
  <c r="P23" i="1"/>
  <c r="P24" i="1"/>
  <c r="B24" i="14" s="1"/>
  <c r="D24" i="14" s="1"/>
  <c r="P25" i="1"/>
  <c r="P26" i="1"/>
  <c r="P27" i="1"/>
  <c r="P19" i="1"/>
  <c r="B19" i="14" s="1"/>
  <c r="P11" i="1"/>
  <c r="O11" i="1" s="1"/>
  <c r="AM11" i="11" s="1"/>
  <c r="P12" i="1"/>
  <c r="P13" i="1"/>
  <c r="O13" i="1" s="1"/>
  <c r="AM13" i="11" s="1"/>
  <c r="P14" i="1"/>
  <c r="P15" i="1"/>
  <c r="B15" i="14" s="1"/>
  <c r="F15" i="14" s="1"/>
  <c r="P16" i="1"/>
  <c r="P17" i="1"/>
  <c r="P18" i="1"/>
  <c r="P10" i="1"/>
  <c r="B10" i="14" s="1"/>
  <c r="P3" i="1"/>
  <c r="O3" i="1" s="1"/>
  <c r="AM3" i="11" s="1"/>
  <c r="P4" i="1"/>
  <c r="P5" i="1"/>
  <c r="P6" i="1"/>
  <c r="B6" i="14" s="1"/>
  <c r="P7" i="1"/>
  <c r="O7" i="1" s="1"/>
  <c r="AM7" i="11" s="1"/>
  <c r="P8" i="1"/>
  <c r="P9" i="1"/>
  <c r="P2" i="1"/>
  <c r="B2" i="14" s="1"/>
  <c r="B30" i="26" l="1"/>
  <c r="Z30" i="26" s="1"/>
  <c r="J30" i="26"/>
  <c r="O32" i="1"/>
  <c r="AM32" i="11" s="1"/>
  <c r="O28" i="1"/>
  <c r="AM28" i="11" s="1"/>
  <c r="B27" i="26"/>
  <c r="E27" i="26" s="1"/>
  <c r="B24" i="26"/>
  <c r="H24" i="26" s="1"/>
  <c r="B22" i="26"/>
  <c r="B20" i="26"/>
  <c r="C20" i="26" s="1"/>
  <c r="B19" i="26"/>
  <c r="Y19" i="26" s="1"/>
  <c r="B21" i="14"/>
  <c r="K21" i="14" s="1"/>
  <c r="O20" i="1"/>
  <c r="AM20" i="11" s="1"/>
  <c r="O19" i="1"/>
  <c r="AM19" i="11" s="1"/>
  <c r="B17" i="26"/>
  <c r="Y17" i="26" s="1"/>
  <c r="B16" i="26"/>
  <c r="T16" i="26" s="1"/>
  <c r="B15" i="26"/>
  <c r="T15" i="26" s="1"/>
  <c r="W11" i="26"/>
  <c r="C11" i="26"/>
  <c r="T11" i="26"/>
  <c r="Z11" i="26"/>
  <c r="S11" i="26"/>
  <c r="O11" i="26"/>
  <c r="AA11" i="26"/>
  <c r="L11" i="26"/>
  <c r="G11" i="26"/>
  <c r="K11" i="26"/>
  <c r="D11" i="26"/>
  <c r="Q11" i="1"/>
  <c r="AN11" i="11" s="1"/>
  <c r="B10" i="26"/>
  <c r="V10" i="26" s="1"/>
  <c r="O15" i="1"/>
  <c r="AM15" i="11" s="1"/>
  <c r="B13" i="14"/>
  <c r="J13" i="14" s="1"/>
  <c r="B11" i="14"/>
  <c r="S11" i="14" s="1"/>
  <c r="O10" i="1"/>
  <c r="AM10" i="11" s="1"/>
  <c r="B9" i="26"/>
  <c r="I9" i="26" s="1"/>
  <c r="Q9" i="26"/>
  <c r="Y9" i="26"/>
  <c r="B8" i="26"/>
  <c r="Q8" i="26" s="1"/>
  <c r="B7" i="26"/>
  <c r="Y7" i="26" s="1"/>
  <c r="B6" i="26"/>
  <c r="Y6" i="26" s="1"/>
  <c r="B4" i="26"/>
  <c r="B3" i="26"/>
  <c r="Q3" i="26" s="1"/>
  <c r="V2" i="26"/>
  <c r="W2" i="26"/>
  <c r="N2" i="26"/>
  <c r="Q2" i="1"/>
  <c r="AN2" i="11" s="1"/>
  <c r="B7" i="14"/>
  <c r="O6" i="1"/>
  <c r="AM6" i="11" s="1"/>
  <c r="F6" i="14"/>
  <c r="U6" i="14"/>
  <c r="L6" i="14"/>
  <c r="M6" i="14"/>
  <c r="T6" i="14"/>
  <c r="D6" i="14"/>
  <c r="AA6" i="14"/>
  <c r="E6" i="14"/>
  <c r="K6" i="14"/>
  <c r="S6" i="14"/>
  <c r="B3" i="14"/>
  <c r="F3" i="14" s="1"/>
  <c r="O24" i="1"/>
  <c r="AM24" i="11" s="1"/>
  <c r="U10" i="26"/>
  <c r="G18" i="26"/>
  <c r="P18" i="26"/>
  <c r="Y18" i="26"/>
  <c r="H26" i="26"/>
  <c r="Q26" i="26"/>
  <c r="AA26" i="26"/>
  <c r="D34" i="26"/>
  <c r="M34" i="26"/>
  <c r="V34" i="26"/>
  <c r="D35" i="26"/>
  <c r="P35" i="26"/>
  <c r="F10" i="26"/>
  <c r="H18" i="26"/>
  <c r="Q18" i="26"/>
  <c r="AA18" i="26"/>
  <c r="I26" i="26"/>
  <c r="S26" i="26"/>
  <c r="AA27" i="26"/>
  <c r="E34" i="26"/>
  <c r="N34" i="26"/>
  <c r="W34" i="26"/>
  <c r="E35" i="26"/>
  <c r="S35" i="26"/>
  <c r="O38" i="26"/>
  <c r="N10" i="26"/>
  <c r="I18" i="26"/>
  <c r="S18" i="26"/>
  <c r="Z26" i="26"/>
  <c r="K26" i="26"/>
  <c r="T26" i="26"/>
  <c r="S30" i="26"/>
  <c r="F34" i="26"/>
  <c r="O34" i="26"/>
  <c r="X34" i="26"/>
  <c r="F35" i="26"/>
  <c r="T35" i="26"/>
  <c r="Z18" i="26"/>
  <c r="K18" i="26"/>
  <c r="T18" i="26"/>
  <c r="C26" i="26"/>
  <c r="L26" i="26"/>
  <c r="U26" i="26"/>
  <c r="G34" i="26"/>
  <c r="P34" i="26"/>
  <c r="Y34" i="26"/>
  <c r="C18" i="26"/>
  <c r="L18" i="26"/>
  <c r="U18" i="26"/>
  <c r="D26" i="26"/>
  <c r="M26" i="26"/>
  <c r="V26" i="26"/>
  <c r="H34" i="26"/>
  <c r="Q34" i="26"/>
  <c r="AA34" i="26"/>
  <c r="K35" i="26"/>
  <c r="V35" i="26"/>
  <c r="D18" i="26"/>
  <c r="M18" i="26"/>
  <c r="V18" i="26"/>
  <c r="E26" i="26"/>
  <c r="N26" i="26"/>
  <c r="W26" i="26"/>
  <c r="I34" i="26"/>
  <c r="S34" i="26"/>
  <c r="L35" i="26"/>
  <c r="U34" i="26"/>
  <c r="E18" i="26"/>
  <c r="N18" i="26"/>
  <c r="F26" i="26"/>
  <c r="O26" i="26"/>
  <c r="Z34" i="26"/>
  <c r="K34" i="26"/>
  <c r="U2" i="26"/>
  <c r="F2" i="26"/>
  <c r="G2" i="26"/>
  <c r="O2" i="26"/>
  <c r="S6" i="26"/>
  <c r="G10" i="26"/>
  <c r="J20" i="26"/>
  <c r="X20" i="26"/>
  <c r="R23" i="26"/>
  <c r="D25" i="26"/>
  <c r="T25" i="26"/>
  <c r="AA38" i="26"/>
  <c r="H2" i="26"/>
  <c r="P2" i="26"/>
  <c r="X2" i="26"/>
  <c r="G5" i="26"/>
  <c r="O5" i="26"/>
  <c r="W5" i="26"/>
  <c r="L6" i="26"/>
  <c r="I7" i="26"/>
  <c r="Q7" i="26"/>
  <c r="C9" i="26"/>
  <c r="K9" i="26"/>
  <c r="S9" i="26"/>
  <c r="AA9" i="26"/>
  <c r="H10" i="26"/>
  <c r="P10" i="26"/>
  <c r="X10" i="26"/>
  <c r="E11" i="26"/>
  <c r="M11" i="26"/>
  <c r="U11" i="26"/>
  <c r="J12" i="26"/>
  <c r="R12" i="26"/>
  <c r="Z12" i="26"/>
  <c r="D14" i="26"/>
  <c r="L14" i="26"/>
  <c r="T14" i="26"/>
  <c r="D17" i="26"/>
  <c r="K20" i="26"/>
  <c r="Y20" i="26"/>
  <c r="H21" i="26"/>
  <c r="V21" i="26"/>
  <c r="E22" i="26"/>
  <c r="S22" i="26"/>
  <c r="D23" i="26"/>
  <c r="F25" i="26"/>
  <c r="J29" i="26"/>
  <c r="Z29" i="26"/>
  <c r="M30" i="26"/>
  <c r="M38" i="26"/>
  <c r="AA25" i="26"/>
  <c r="S25" i="26"/>
  <c r="K25" i="26"/>
  <c r="C25" i="26"/>
  <c r="X25" i="26"/>
  <c r="P25" i="26"/>
  <c r="H25" i="26"/>
  <c r="W25" i="26"/>
  <c r="O25" i="26"/>
  <c r="G25" i="26"/>
  <c r="U25" i="26"/>
  <c r="M25" i="26"/>
  <c r="E25" i="26"/>
  <c r="K6" i="26"/>
  <c r="Z9" i="26"/>
  <c r="O10" i="26"/>
  <c r="W10" i="26"/>
  <c r="K14" i="26"/>
  <c r="S14" i="26"/>
  <c r="AA14" i="26"/>
  <c r="Y23" i="26"/>
  <c r="Q23" i="26"/>
  <c r="I23" i="26"/>
  <c r="V23" i="26"/>
  <c r="N23" i="26"/>
  <c r="F23" i="26"/>
  <c r="U23" i="26"/>
  <c r="M23" i="26"/>
  <c r="E23" i="26"/>
  <c r="AA23" i="26"/>
  <c r="S23" i="26"/>
  <c r="K23" i="26"/>
  <c r="C23" i="26"/>
  <c r="K30" i="26"/>
  <c r="AA30" i="26"/>
  <c r="K38" i="26"/>
  <c r="I2" i="26"/>
  <c r="Q2" i="26"/>
  <c r="Y2" i="26"/>
  <c r="H5" i="26"/>
  <c r="P5" i="26"/>
  <c r="X5" i="26"/>
  <c r="R7" i="26"/>
  <c r="L9" i="26"/>
  <c r="T9" i="26"/>
  <c r="I10" i="26"/>
  <c r="Q10" i="26"/>
  <c r="Y10" i="26"/>
  <c r="F11" i="26"/>
  <c r="N11" i="26"/>
  <c r="V11" i="26"/>
  <c r="C12" i="26"/>
  <c r="K12" i="26"/>
  <c r="S12" i="26"/>
  <c r="AA12" i="26"/>
  <c r="E14" i="26"/>
  <c r="M14" i="26"/>
  <c r="U14" i="26"/>
  <c r="F17" i="26"/>
  <c r="Z20" i="26"/>
  <c r="J21" i="26"/>
  <c r="W21" i="26"/>
  <c r="G22" i="26"/>
  <c r="T22" i="26"/>
  <c r="G23" i="26"/>
  <c r="W23" i="26"/>
  <c r="I25" i="26"/>
  <c r="Y25" i="26"/>
  <c r="O30" i="26"/>
  <c r="Y31" i="26"/>
  <c r="Q31" i="26"/>
  <c r="I31" i="26"/>
  <c r="V31" i="26"/>
  <c r="N31" i="26"/>
  <c r="F31" i="26"/>
  <c r="U31" i="26"/>
  <c r="M31" i="26"/>
  <c r="E31" i="26"/>
  <c r="AA31" i="26"/>
  <c r="S31" i="26"/>
  <c r="K31" i="26"/>
  <c r="C31" i="26"/>
  <c r="R31" i="26"/>
  <c r="Y39" i="26"/>
  <c r="Q39" i="26"/>
  <c r="I39" i="26"/>
  <c r="V39" i="26"/>
  <c r="N39" i="26"/>
  <c r="F39" i="26"/>
  <c r="U39" i="26"/>
  <c r="M39" i="26"/>
  <c r="E39" i="26"/>
  <c r="AA39" i="26"/>
  <c r="S39" i="26"/>
  <c r="K39" i="26"/>
  <c r="C39" i="26"/>
  <c r="R39" i="26"/>
  <c r="R2" i="26"/>
  <c r="Z2" i="26"/>
  <c r="J10" i="26"/>
  <c r="N14" i="26"/>
  <c r="V14" i="26"/>
  <c r="Z25" i="26"/>
  <c r="T38" i="26"/>
  <c r="L38" i="26"/>
  <c r="D38" i="26"/>
  <c r="Y38" i="26"/>
  <c r="Q38" i="26"/>
  <c r="I38" i="26"/>
  <c r="X38" i="26"/>
  <c r="P38" i="26"/>
  <c r="H38" i="26"/>
  <c r="V38" i="26"/>
  <c r="N38" i="26"/>
  <c r="F38" i="26"/>
  <c r="R38" i="26"/>
  <c r="C2" i="26"/>
  <c r="K2" i="26"/>
  <c r="S2" i="26"/>
  <c r="AA2" i="26"/>
  <c r="J5" i="26"/>
  <c r="R5" i="26"/>
  <c r="I8" i="26"/>
  <c r="F9" i="26"/>
  <c r="N9" i="26"/>
  <c r="V9" i="26"/>
  <c r="C10" i="26"/>
  <c r="K10" i="26"/>
  <c r="S10" i="26"/>
  <c r="AA10" i="26"/>
  <c r="H11" i="26"/>
  <c r="P11" i="26"/>
  <c r="X11" i="26"/>
  <c r="E12" i="26"/>
  <c r="M12" i="26"/>
  <c r="J13" i="26"/>
  <c r="R13" i="26"/>
  <c r="G14" i="26"/>
  <c r="O14" i="26"/>
  <c r="W14" i="26"/>
  <c r="W16" i="26"/>
  <c r="N21" i="26"/>
  <c r="K22" i="26"/>
  <c r="W22" i="26"/>
  <c r="J23" i="26"/>
  <c r="Z23" i="26"/>
  <c r="L25" i="26"/>
  <c r="C30" i="26"/>
  <c r="G31" i="26"/>
  <c r="W31" i="26"/>
  <c r="C38" i="26"/>
  <c r="S38" i="26"/>
  <c r="G39" i="26"/>
  <c r="W39" i="26"/>
  <c r="N41" i="26"/>
  <c r="J2" i="26"/>
  <c r="N6" i="26"/>
  <c r="F14" i="26"/>
  <c r="T30" i="26"/>
  <c r="L30" i="26"/>
  <c r="D30" i="26"/>
  <c r="Y30" i="26"/>
  <c r="Q30" i="26"/>
  <c r="I30" i="26"/>
  <c r="X30" i="26"/>
  <c r="P30" i="26"/>
  <c r="H30" i="26"/>
  <c r="V30" i="26"/>
  <c r="N30" i="26"/>
  <c r="F30" i="26"/>
  <c r="R30" i="26"/>
  <c r="D2" i="26"/>
  <c r="L2" i="26"/>
  <c r="T2" i="26"/>
  <c r="D10" i="26"/>
  <c r="L10" i="26"/>
  <c r="T10" i="26"/>
  <c r="I11" i="26"/>
  <c r="Q11" i="26"/>
  <c r="Y11" i="26"/>
  <c r="H14" i="26"/>
  <c r="P14" i="26"/>
  <c r="X14" i="26"/>
  <c r="M16" i="26"/>
  <c r="T21" i="26"/>
  <c r="L21" i="26"/>
  <c r="D21" i="26"/>
  <c r="AA21" i="26"/>
  <c r="S21" i="26"/>
  <c r="K21" i="26"/>
  <c r="C21" i="26"/>
  <c r="Y21" i="26"/>
  <c r="Q21" i="26"/>
  <c r="I21" i="26"/>
  <c r="O21" i="26"/>
  <c r="L23" i="26"/>
  <c r="N25" i="26"/>
  <c r="W29" i="26"/>
  <c r="O29" i="26"/>
  <c r="G29" i="26"/>
  <c r="T29" i="26"/>
  <c r="L29" i="26"/>
  <c r="D29" i="26"/>
  <c r="AA29" i="26"/>
  <c r="S29" i="26"/>
  <c r="K29" i="26"/>
  <c r="C29" i="26"/>
  <c r="Y29" i="26"/>
  <c r="Q29" i="26"/>
  <c r="I29" i="26"/>
  <c r="R29" i="26"/>
  <c r="E30" i="26"/>
  <c r="U30" i="26"/>
  <c r="H31" i="26"/>
  <c r="X31" i="26"/>
  <c r="W37" i="26"/>
  <c r="O37" i="26"/>
  <c r="G37" i="26"/>
  <c r="T37" i="26"/>
  <c r="L37" i="26"/>
  <c r="D37" i="26"/>
  <c r="AA37" i="26"/>
  <c r="S37" i="26"/>
  <c r="K37" i="26"/>
  <c r="C37" i="26"/>
  <c r="Y37" i="26"/>
  <c r="Q37" i="26"/>
  <c r="I37" i="26"/>
  <c r="R37" i="26"/>
  <c r="E38" i="26"/>
  <c r="U38" i="26"/>
  <c r="H39" i="26"/>
  <c r="X39" i="26"/>
  <c r="J14" i="26"/>
  <c r="R14" i="26"/>
  <c r="Z14" i="26"/>
  <c r="N17" i="26"/>
  <c r="R25" i="26"/>
  <c r="E9" i="26"/>
  <c r="R10" i="26"/>
  <c r="Z10" i="26"/>
  <c r="W20" i="26"/>
  <c r="O20" i="26"/>
  <c r="F20" i="26"/>
  <c r="L20" i="26"/>
  <c r="D20" i="26"/>
  <c r="P20" i="26"/>
  <c r="J25" i="26"/>
  <c r="E2" i="26"/>
  <c r="M2" i="26"/>
  <c r="Q6" i="26"/>
  <c r="E10" i="26"/>
  <c r="M10" i="26"/>
  <c r="J11" i="26"/>
  <c r="R11" i="26"/>
  <c r="I14" i="26"/>
  <c r="Q14" i="26"/>
  <c r="H20" i="26"/>
  <c r="E21" i="26"/>
  <c r="P21" i="26"/>
  <c r="Y22" i="26"/>
  <c r="Q22" i="26"/>
  <c r="I22" i="26"/>
  <c r="X22" i="26"/>
  <c r="P22" i="26"/>
  <c r="H22" i="26"/>
  <c r="V22" i="26"/>
  <c r="N22" i="26"/>
  <c r="F22" i="26"/>
  <c r="M22" i="26"/>
  <c r="AA22" i="26"/>
  <c r="O23" i="26"/>
  <c r="Q25" i="26"/>
  <c r="E29" i="26"/>
  <c r="U29" i="26"/>
  <c r="G30" i="26"/>
  <c r="W30" i="26"/>
  <c r="J31" i="26"/>
  <c r="Z31" i="26"/>
  <c r="AA33" i="26"/>
  <c r="S33" i="26"/>
  <c r="K33" i="26"/>
  <c r="C33" i="26"/>
  <c r="X33" i="26"/>
  <c r="P33" i="26"/>
  <c r="H33" i="26"/>
  <c r="W33" i="26"/>
  <c r="O33" i="26"/>
  <c r="G33" i="26"/>
  <c r="U33" i="26"/>
  <c r="M33" i="26"/>
  <c r="E33" i="26"/>
  <c r="R33" i="26"/>
  <c r="E37" i="26"/>
  <c r="U37" i="26"/>
  <c r="G38" i="26"/>
  <c r="W38" i="26"/>
  <c r="J39" i="26"/>
  <c r="Z39" i="26"/>
  <c r="AA41" i="26"/>
  <c r="S41" i="26"/>
  <c r="K41" i="26"/>
  <c r="C41" i="26"/>
  <c r="Z41" i="26"/>
  <c r="Y41" i="26"/>
  <c r="X41" i="26"/>
  <c r="P41" i="26"/>
  <c r="H41" i="26"/>
  <c r="W41" i="26"/>
  <c r="O41" i="26"/>
  <c r="G41" i="26"/>
  <c r="V41" i="26"/>
  <c r="U41" i="26"/>
  <c r="M41" i="26"/>
  <c r="E41" i="26"/>
  <c r="T41" i="26"/>
  <c r="R41" i="26"/>
  <c r="J18" i="26"/>
  <c r="R18" i="26"/>
  <c r="J26" i="26"/>
  <c r="R26" i="26"/>
  <c r="O27" i="26"/>
  <c r="D28" i="26"/>
  <c r="L28" i="26"/>
  <c r="T28" i="26"/>
  <c r="H32" i="26"/>
  <c r="P32" i="26"/>
  <c r="X32" i="26"/>
  <c r="J34" i="26"/>
  <c r="R34" i="26"/>
  <c r="G35" i="26"/>
  <c r="O35" i="26"/>
  <c r="W35" i="26"/>
  <c r="D36" i="26"/>
  <c r="L36" i="26"/>
  <c r="T36" i="26"/>
  <c r="H40" i="26"/>
  <c r="P40" i="26"/>
  <c r="X40" i="26"/>
  <c r="Q19" i="26"/>
  <c r="F28" i="26"/>
  <c r="N28" i="26"/>
  <c r="V28" i="26"/>
  <c r="J32" i="26"/>
  <c r="R32" i="26"/>
  <c r="Z32" i="26"/>
  <c r="I35" i="26"/>
  <c r="Q35" i="26"/>
  <c r="Y35" i="26"/>
  <c r="F36" i="26"/>
  <c r="N36" i="26"/>
  <c r="V36" i="26"/>
  <c r="J40" i="26"/>
  <c r="R40" i="26"/>
  <c r="Z40" i="26"/>
  <c r="J19" i="26"/>
  <c r="R27" i="26"/>
  <c r="G28" i="26"/>
  <c r="O28" i="26"/>
  <c r="W28" i="26"/>
  <c r="C32" i="26"/>
  <c r="K32" i="26"/>
  <c r="S32" i="26"/>
  <c r="AA32" i="26"/>
  <c r="J35" i="26"/>
  <c r="R35" i="26"/>
  <c r="G36" i="26"/>
  <c r="O36" i="26"/>
  <c r="W36" i="26"/>
  <c r="C40" i="26"/>
  <c r="K40" i="26"/>
  <c r="S40" i="26"/>
  <c r="AA40" i="26"/>
  <c r="J28" i="26"/>
  <c r="R28" i="26"/>
  <c r="F32" i="26"/>
  <c r="N32" i="26"/>
  <c r="J36" i="26"/>
  <c r="R36" i="26"/>
  <c r="F40" i="26"/>
  <c r="N40" i="26"/>
  <c r="O2" i="1"/>
  <c r="AM2" i="11" s="1"/>
  <c r="O31" i="1"/>
  <c r="AM31" i="11" s="1"/>
  <c r="D34" i="14"/>
  <c r="L34" i="14"/>
  <c r="T34" i="14"/>
  <c r="E34" i="14"/>
  <c r="M34" i="14"/>
  <c r="U34" i="14"/>
  <c r="F34" i="14"/>
  <c r="N34" i="14"/>
  <c r="V34" i="14"/>
  <c r="G34" i="14"/>
  <c r="O34" i="14"/>
  <c r="W34" i="14"/>
  <c r="H34" i="14"/>
  <c r="P34" i="14"/>
  <c r="X34" i="14"/>
  <c r="J34" i="14"/>
  <c r="R34" i="14"/>
  <c r="Z34" i="14"/>
  <c r="K34" i="14"/>
  <c r="S34" i="14"/>
  <c r="AA34" i="14"/>
  <c r="C34" i="14"/>
  <c r="I34" i="14"/>
  <c r="Q34" i="14"/>
  <c r="Y34" i="14"/>
  <c r="F2" i="14"/>
  <c r="N2" i="14"/>
  <c r="V2" i="14"/>
  <c r="G2" i="14"/>
  <c r="O2" i="14"/>
  <c r="W2" i="14"/>
  <c r="H2" i="14"/>
  <c r="P2" i="14"/>
  <c r="X2" i="14"/>
  <c r="I2" i="14"/>
  <c r="Q2" i="14"/>
  <c r="Y2" i="14"/>
  <c r="J2" i="14"/>
  <c r="R2" i="14"/>
  <c r="Z2" i="14"/>
  <c r="K2" i="14"/>
  <c r="S2" i="14"/>
  <c r="AA2" i="14"/>
  <c r="D2" i="14"/>
  <c r="L2" i="14"/>
  <c r="T2" i="14"/>
  <c r="E2" i="14"/>
  <c r="M2" i="14"/>
  <c r="U2" i="14"/>
  <c r="D41" i="14"/>
  <c r="L41" i="14"/>
  <c r="T41" i="14"/>
  <c r="E41" i="14"/>
  <c r="M41" i="14"/>
  <c r="U41" i="14"/>
  <c r="F41" i="14"/>
  <c r="N41" i="14"/>
  <c r="V41" i="14"/>
  <c r="G41" i="14"/>
  <c r="O41" i="14"/>
  <c r="W41" i="14"/>
  <c r="H41" i="14"/>
  <c r="P41" i="14"/>
  <c r="X41" i="14"/>
  <c r="J41" i="14"/>
  <c r="R41" i="14"/>
  <c r="Z41" i="14"/>
  <c r="C41" i="14"/>
  <c r="K41" i="14"/>
  <c r="S41" i="14"/>
  <c r="AA41" i="14"/>
  <c r="I41" i="14"/>
  <c r="Q41" i="14"/>
  <c r="Y41" i="14"/>
  <c r="D31" i="14"/>
  <c r="L31" i="14"/>
  <c r="T31" i="14"/>
  <c r="E31" i="14"/>
  <c r="M31" i="14"/>
  <c r="U31" i="14"/>
  <c r="F31" i="14"/>
  <c r="N31" i="14"/>
  <c r="V31" i="14"/>
  <c r="C31" i="14"/>
  <c r="G31" i="14"/>
  <c r="O31" i="14"/>
  <c r="W31" i="14"/>
  <c r="H31" i="14"/>
  <c r="P31" i="14"/>
  <c r="X31" i="14"/>
  <c r="J31" i="14"/>
  <c r="R31" i="14"/>
  <c r="Z31" i="14"/>
  <c r="K31" i="14"/>
  <c r="S31" i="14"/>
  <c r="AA31" i="14"/>
  <c r="I31" i="14"/>
  <c r="Q31" i="14"/>
  <c r="Y31" i="14"/>
  <c r="B14" i="14"/>
  <c r="O14" i="1"/>
  <c r="AM14" i="11" s="1"/>
  <c r="B36" i="14"/>
  <c r="O36" i="1"/>
  <c r="AM36" i="11" s="1"/>
  <c r="E10" i="14"/>
  <c r="M10" i="14"/>
  <c r="U10" i="14"/>
  <c r="F10" i="14"/>
  <c r="N10" i="14"/>
  <c r="V10" i="14"/>
  <c r="D10" i="14"/>
  <c r="P10" i="14"/>
  <c r="Z10" i="14"/>
  <c r="G10" i="14"/>
  <c r="Q10" i="14"/>
  <c r="AA10" i="14"/>
  <c r="H10" i="14"/>
  <c r="R10" i="14"/>
  <c r="I10" i="14"/>
  <c r="S10" i="14"/>
  <c r="J10" i="14"/>
  <c r="T10" i="14"/>
  <c r="K10" i="14"/>
  <c r="W10" i="14"/>
  <c r="C10" i="14"/>
  <c r="L10" i="14"/>
  <c r="X10" i="14"/>
  <c r="O10" i="14"/>
  <c r="Y10" i="14"/>
  <c r="C2" i="14"/>
  <c r="D35" i="14"/>
  <c r="L35" i="14"/>
  <c r="T35" i="14"/>
  <c r="C35" i="14"/>
  <c r="E35" i="14"/>
  <c r="M35" i="14"/>
  <c r="U35" i="14"/>
  <c r="F35" i="14"/>
  <c r="N35" i="14"/>
  <c r="V35" i="14"/>
  <c r="G35" i="14"/>
  <c r="O35" i="14"/>
  <c r="W35" i="14"/>
  <c r="H35" i="14"/>
  <c r="P35" i="14"/>
  <c r="X35" i="14"/>
  <c r="J35" i="14"/>
  <c r="R35" i="14"/>
  <c r="Z35" i="14"/>
  <c r="K35" i="14"/>
  <c r="S35" i="14"/>
  <c r="AA35" i="14"/>
  <c r="I35" i="14"/>
  <c r="Q35" i="14"/>
  <c r="Y35" i="14"/>
  <c r="F26" i="14"/>
  <c r="N26" i="14"/>
  <c r="V26" i="14"/>
  <c r="G26" i="14"/>
  <c r="O26" i="14"/>
  <c r="W26" i="14"/>
  <c r="I26" i="14"/>
  <c r="S26" i="14"/>
  <c r="J26" i="14"/>
  <c r="T26" i="14"/>
  <c r="K26" i="14"/>
  <c r="U26" i="14"/>
  <c r="L26" i="14"/>
  <c r="X26" i="14"/>
  <c r="M26" i="14"/>
  <c r="Y26" i="14"/>
  <c r="D26" i="14"/>
  <c r="P26" i="14"/>
  <c r="Z26" i="14"/>
  <c r="C26" i="14"/>
  <c r="E26" i="14"/>
  <c r="Q26" i="14"/>
  <c r="AA26" i="14"/>
  <c r="H26" i="14"/>
  <c r="R26" i="14"/>
  <c r="F18" i="14"/>
  <c r="N18" i="14"/>
  <c r="V18" i="14"/>
  <c r="G18" i="14"/>
  <c r="O18" i="14"/>
  <c r="W18" i="14"/>
  <c r="H18" i="14"/>
  <c r="P18" i="14"/>
  <c r="X18" i="14"/>
  <c r="I18" i="14"/>
  <c r="Q18" i="14"/>
  <c r="Y18" i="14"/>
  <c r="J18" i="14"/>
  <c r="R18" i="14"/>
  <c r="Z18" i="14"/>
  <c r="K18" i="14"/>
  <c r="S18" i="14"/>
  <c r="AA18" i="14"/>
  <c r="C18" i="14"/>
  <c r="D18" i="14"/>
  <c r="L18" i="14"/>
  <c r="T18" i="14"/>
  <c r="E18" i="14"/>
  <c r="M18" i="14"/>
  <c r="U18" i="14"/>
  <c r="F27" i="14"/>
  <c r="N27" i="14"/>
  <c r="V27" i="14"/>
  <c r="G27" i="14"/>
  <c r="O27" i="14"/>
  <c r="W27" i="14"/>
  <c r="F19" i="14"/>
  <c r="N19" i="14"/>
  <c r="V19" i="14"/>
  <c r="G19" i="14"/>
  <c r="O19" i="14"/>
  <c r="W19" i="14"/>
  <c r="H19" i="14"/>
  <c r="P19" i="14"/>
  <c r="X19" i="14"/>
  <c r="I19" i="14"/>
  <c r="Q19" i="14"/>
  <c r="Y19" i="14"/>
  <c r="J19" i="14"/>
  <c r="R19" i="14"/>
  <c r="Z19" i="14"/>
  <c r="D19" i="14"/>
  <c r="L19" i="14"/>
  <c r="T19" i="14"/>
  <c r="E19" i="14"/>
  <c r="M19" i="14"/>
  <c r="U19" i="14"/>
  <c r="M11" i="14"/>
  <c r="F11" i="14"/>
  <c r="N11" i="14"/>
  <c r="V11" i="14"/>
  <c r="U9" i="14"/>
  <c r="M9" i="14"/>
  <c r="E9" i="14"/>
  <c r="U3" i="14"/>
  <c r="M3" i="14"/>
  <c r="C12" i="14"/>
  <c r="U17" i="14"/>
  <c r="M17" i="14"/>
  <c r="E17" i="14"/>
  <c r="U16" i="14"/>
  <c r="M16" i="14"/>
  <c r="E16" i="14"/>
  <c r="U15" i="14"/>
  <c r="M15" i="14"/>
  <c r="E15" i="14"/>
  <c r="AA13" i="14"/>
  <c r="G13" i="14"/>
  <c r="S12" i="14"/>
  <c r="I12" i="14"/>
  <c r="K11" i="14"/>
  <c r="C19" i="14"/>
  <c r="Z27" i="14"/>
  <c r="P27" i="14"/>
  <c r="D27" i="14"/>
  <c r="T25" i="14"/>
  <c r="E25" i="14"/>
  <c r="K24" i="14"/>
  <c r="L23" i="14"/>
  <c r="L22" i="14"/>
  <c r="K20" i="14"/>
  <c r="Y32" i="14"/>
  <c r="L3" i="14"/>
  <c r="D3" i="14"/>
  <c r="C11" i="14"/>
  <c r="T17" i="14"/>
  <c r="L17" i="14"/>
  <c r="D17" i="14"/>
  <c r="T16" i="14"/>
  <c r="L16" i="14"/>
  <c r="D16" i="14"/>
  <c r="T15" i="14"/>
  <c r="L15" i="14"/>
  <c r="D15" i="14"/>
  <c r="R12" i="14"/>
  <c r="H12" i="14"/>
  <c r="J11" i="14"/>
  <c r="C27" i="14"/>
  <c r="Y27" i="14"/>
  <c r="M27" i="14"/>
  <c r="S25" i="14"/>
  <c r="E24" i="14"/>
  <c r="K23" i="14"/>
  <c r="K22" i="14"/>
  <c r="AA19" i="14"/>
  <c r="Q32" i="14"/>
  <c r="Y29" i="14"/>
  <c r="Y38" i="14"/>
  <c r="D33" i="14"/>
  <c r="L33" i="14"/>
  <c r="T33" i="14"/>
  <c r="E33" i="14"/>
  <c r="M33" i="14"/>
  <c r="U33" i="14"/>
  <c r="F33" i="14"/>
  <c r="N33" i="14"/>
  <c r="V33" i="14"/>
  <c r="G33" i="14"/>
  <c r="O33" i="14"/>
  <c r="W33" i="14"/>
  <c r="H33" i="14"/>
  <c r="P33" i="14"/>
  <c r="X33" i="14"/>
  <c r="C33" i="14"/>
  <c r="J33" i="14"/>
  <c r="R33" i="14"/>
  <c r="Z33" i="14"/>
  <c r="K33" i="14"/>
  <c r="S33" i="14"/>
  <c r="AA33" i="14"/>
  <c r="F25" i="14"/>
  <c r="N25" i="14"/>
  <c r="V25" i="14"/>
  <c r="G25" i="14"/>
  <c r="O25" i="14"/>
  <c r="W25" i="14"/>
  <c r="H25" i="14"/>
  <c r="I25" i="14"/>
  <c r="J25" i="14"/>
  <c r="AA9" i="14"/>
  <c r="S9" i="14"/>
  <c r="K9" i="14"/>
  <c r="AA3" i="14"/>
  <c r="S3" i="14"/>
  <c r="AA17" i="14"/>
  <c r="S17" i="14"/>
  <c r="K17" i="14"/>
  <c r="AA16" i="14"/>
  <c r="S16" i="14"/>
  <c r="K16" i="14"/>
  <c r="AA15" i="14"/>
  <c r="S15" i="14"/>
  <c r="K15" i="14"/>
  <c r="AA12" i="14"/>
  <c r="Q12" i="14"/>
  <c r="G12" i="14"/>
  <c r="X27" i="14"/>
  <c r="L27" i="14"/>
  <c r="R25" i="14"/>
  <c r="AA24" i="14"/>
  <c r="E23" i="14"/>
  <c r="D22" i="14"/>
  <c r="S19" i="14"/>
  <c r="Q29" i="14"/>
  <c r="Q38" i="14"/>
  <c r="D40" i="14"/>
  <c r="L40" i="14"/>
  <c r="T40" i="14"/>
  <c r="E40" i="14"/>
  <c r="M40" i="14"/>
  <c r="U40" i="14"/>
  <c r="F40" i="14"/>
  <c r="N40" i="14"/>
  <c r="V40" i="14"/>
  <c r="G40" i="14"/>
  <c r="O40" i="14"/>
  <c r="W40" i="14"/>
  <c r="H40" i="14"/>
  <c r="P40" i="14"/>
  <c r="X40" i="14"/>
  <c r="J40" i="14"/>
  <c r="R40" i="14"/>
  <c r="Z40" i="14"/>
  <c r="K40" i="14"/>
  <c r="S40" i="14"/>
  <c r="AA40" i="14"/>
  <c r="D32" i="14"/>
  <c r="L32" i="14"/>
  <c r="T32" i="14"/>
  <c r="E32" i="14"/>
  <c r="M32" i="14"/>
  <c r="U32" i="14"/>
  <c r="F32" i="14"/>
  <c r="N32" i="14"/>
  <c r="V32" i="14"/>
  <c r="G32" i="14"/>
  <c r="O32" i="14"/>
  <c r="W32" i="14"/>
  <c r="C32" i="14"/>
  <c r="H32" i="14"/>
  <c r="P32" i="14"/>
  <c r="X32" i="14"/>
  <c r="J32" i="14"/>
  <c r="R32" i="14"/>
  <c r="Z32" i="14"/>
  <c r="K32" i="14"/>
  <c r="S32" i="14"/>
  <c r="AA32" i="14"/>
  <c r="F24" i="14"/>
  <c r="N24" i="14"/>
  <c r="V24" i="14"/>
  <c r="G24" i="14"/>
  <c r="O24" i="14"/>
  <c r="W24" i="14"/>
  <c r="H24" i="14"/>
  <c r="P24" i="14"/>
  <c r="X24" i="14"/>
  <c r="I24" i="14"/>
  <c r="Q24" i="14"/>
  <c r="Y24" i="14"/>
  <c r="J24" i="14"/>
  <c r="R24" i="14"/>
  <c r="Z24" i="14"/>
  <c r="C8" i="14"/>
  <c r="Z9" i="14"/>
  <c r="R9" i="14"/>
  <c r="J9" i="14"/>
  <c r="Z8" i="14"/>
  <c r="R8" i="14"/>
  <c r="J8" i="14"/>
  <c r="Z7" i="14"/>
  <c r="R7" i="14"/>
  <c r="J7" i="14"/>
  <c r="Z6" i="14"/>
  <c r="R6" i="14"/>
  <c r="J6" i="14"/>
  <c r="Z5" i="14"/>
  <c r="R5" i="14"/>
  <c r="J5" i="14"/>
  <c r="Z4" i="14"/>
  <c r="R4" i="14"/>
  <c r="J4" i="14"/>
  <c r="Z3" i="14"/>
  <c r="C17" i="14"/>
  <c r="Z17" i="14"/>
  <c r="R17" i="14"/>
  <c r="J17" i="14"/>
  <c r="Z16" i="14"/>
  <c r="R16" i="14"/>
  <c r="J16" i="14"/>
  <c r="Z15" i="14"/>
  <c r="R15" i="14"/>
  <c r="J15" i="14"/>
  <c r="Z12" i="14"/>
  <c r="P12" i="14"/>
  <c r="D12" i="14"/>
  <c r="C25" i="14"/>
  <c r="U27" i="14"/>
  <c r="K27" i="14"/>
  <c r="AA25" i="14"/>
  <c r="Q25" i="14"/>
  <c r="U24" i="14"/>
  <c r="AA23" i="14"/>
  <c r="K19" i="14"/>
  <c r="Y40" i="14"/>
  <c r="D39" i="14"/>
  <c r="L39" i="14"/>
  <c r="T39" i="14"/>
  <c r="E39" i="14"/>
  <c r="M39" i="14"/>
  <c r="U39" i="14"/>
  <c r="F39" i="14"/>
  <c r="N39" i="14"/>
  <c r="V39" i="14"/>
  <c r="G39" i="14"/>
  <c r="O39" i="14"/>
  <c r="W39" i="14"/>
  <c r="H39" i="14"/>
  <c r="P39" i="14"/>
  <c r="X39" i="14"/>
  <c r="C39" i="14"/>
  <c r="J39" i="14"/>
  <c r="R39" i="14"/>
  <c r="Z39" i="14"/>
  <c r="K39" i="14"/>
  <c r="S39" i="14"/>
  <c r="AA39" i="14"/>
  <c r="F23" i="14"/>
  <c r="N23" i="14"/>
  <c r="V23" i="14"/>
  <c r="G23" i="14"/>
  <c r="O23" i="14"/>
  <c r="W23" i="14"/>
  <c r="C23" i="14"/>
  <c r="H23" i="14"/>
  <c r="P23" i="14"/>
  <c r="X23" i="14"/>
  <c r="I23" i="14"/>
  <c r="Q23" i="14"/>
  <c r="Y23" i="14"/>
  <c r="J23" i="14"/>
  <c r="R23" i="14"/>
  <c r="Z23" i="14"/>
  <c r="C7" i="14"/>
  <c r="Y9" i="14"/>
  <c r="Q9" i="14"/>
  <c r="I9" i="14"/>
  <c r="Y8" i="14"/>
  <c r="Q8" i="14"/>
  <c r="I8" i="14"/>
  <c r="Y7" i="14"/>
  <c r="Q7" i="14"/>
  <c r="I7" i="14"/>
  <c r="Y6" i="14"/>
  <c r="Q6" i="14"/>
  <c r="I6" i="14"/>
  <c r="Y5" i="14"/>
  <c r="Q5" i="14"/>
  <c r="I5" i="14"/>
  <c r="Y4" i="14"/>
  <c r="Q4" i="14"/>
  <c r="I4" i="14"/>
  <c r="Y3" i="14"/>
  <c r="Q3" i="14"/>
  <c r="C16" i="14"/>
  <c r="Y17" i="14"/>
  <c r="Q17" i="14"/>
  <c r="I17" i="14"/>
  <c r="Y16" i="14"/>
  <c r="Q16" i="14"/>
  <c r="I16" i="14"/>
  <c r="Y15" i="14"/>
  <c r="Q15" i="14"/>
  <c r="I15" i="14"/>
  <c r="Y12" i="14"/>
  <c r="O12" i="14"/>
  <c r="AA11" i="14"/>
  <c r="Q11" i="14"/>
  <c r="G11" i="14"/>
  <c r="C24" i="14"/>
  <c r="T27" i="14"/>
  <c r="J27" i="14"/>
  <c r="Z25" i="14"/>
  <c r="P25" i="14"/>
  <c r="T24" i="14"/>
  <c r="U23" i="14"/>
  <c r="C28" i="14"/>
  <c r="Y28" i="14"/>
  <c r="Q40" i="14"/>
  <c r="Y37" i="14"/>
  <c r="D38" i="14"/>
  <c r="L38" i="14"/>
  <c r="T38" i="14"/>
  <c r="E38" i="14"/>
  <c r="M38" i="14"/>
  <c r="U38" i="14"/>
  <c r="F38" i="14"/>
  <c r="N38" i="14"/>
  <c r="V38" i="14"/>
  <c r="G38" i="14"/>
  <c r="O38" i="14"/>
  <c r="W38" i="14"/>
  <c r="C38" i="14"/>
  <c r="H38" i="14"/>
  <c r="P38" i="14"/>
  <c r="X38" i="14"/>
  <c r="J38" i="14"/>
  <c r="R38" i="14"/>
  <c r="Z38" i="14"/>
  <c r="K38" i="14"/>
  <c r="S38" i="14"/>
  <c r="AA38" i="14"/>
  <c r="D30" i="14"/>
  <c r="L30" i="14"/>
  <c r="T30" i="14"/>
  <c r="E30" i="14"/>
  <c r="M30" i="14"/>
  <c r="U30" i="14"/>
  <c r="C30" i="14"/>
  <c r="F30" i="14"/>
  <c r="N30" i="14"/>
  <c r="V30" i="14"/>
  <c r="G30" i="14"/>
  <c r="O30" i="14"/>
  <c r="W30" i="14"/>
  <c r="H30" i="14"/>
  <c r="P30" i="14"/>
  <c r="X30" i="14"/>
  <c r="J30" i="14"/>
  <c r="R30" i="14"/>
  <c r="Z30" i="14"/>
  <c r="K30" i="14"/>
  <c r="S30" i="14"/>
  <c r="AA30" i="14"/>
  <c r="F22" i="14"/>
  <c r="N22" i="14"/>
  <c r="V22" i="14"/>
  <c r="C22" i="14"/>
  <c r="G22" i="14"/>
  <c r="O22" i="14"/>
  <c r="W22" i="14"/>
  <c r="H22" i="14"/>
  <c r="P22" i="14"/>
  <c r="X22" i="14"/>
  <c r="I22" i="14"/>
  <c r="Q22" i="14"/>
  <c r="Y22" i="14"/>
  <c r="J22" i="14"/>
  <c r="R22" i="14"/>
  <c r="Z22" i="14"/>
  <c r="E22" i="14"/>
  <c r="M22" i="14"/>
  <c r="C6" i="14"/>
  <c r="X9" i="14"/>
  <c r="P9" i="14"/>
  <c r="H9" i="14"/>
  <c r="X8" i="14"/>
  <c r="P8" i="14"/>
  <c r="H8" i="14"/>
  <c r="X7" i="14"/>
  <c r="P7" i="14"/>
  <c r="H7" i="14"/>
  <c r="X6" i="14"/>
  <c r="P6" i="14"/>
  <c r="H6" i="14"/>
  <c r="X5" i="14"/>
  <c r="P5" i="14"/>
  <c r="H5" i="14"/>
  <c r="X4" i="14"/>
  <c r="P4" i="14"/>
  <c r="H4" i="14"/>
  <c r="X3" i="14"/>
  <c r="C15" i="14"/>
  <c r="X17" i="14"/>
  <c r="P17" i="14"/>
  <c r="H17" i="14"/>
  <c r="X16" i="14"/>
  <c r="P16" i="14"/>
  <c r="H16" i="14"/>
  <c r="X15" i="14"/>
  <c r="P15" i="14"/>
  <c r="H15" i="14"/>
  <c r="X12" i="14"/>
  <c r="L12" i="14"/>
  <c r="P11" i="14"/>
  <c r="D11" i="14"/>
  <c r="C21" i="14"/>
  <c r="S27" i="14"/>
  <c r="I27" i="14"/>
  <c r="Y25" i="14"/>
  <c r="M25" i="14"/>
  <c r="S24" i="14"/>
  <c r="T23" i="14"/>
  <c r="U22" i="14"/>
  <c r="Y33" i="14"/>
  <c r="Q28" i="14"/>
  <c r="I40" i="14"/>
  <c r="D37" i="14"/>
  <c r="L37" i="14"/>
  <c r="T37" i="14"/>
  <c r="E37" i="14"/>
  <c r="M37" i="14"/>
  <c r="U37" i="14"/>
  <c r="F37" i="14"/>
  <c r="N37" i="14"/>
  <c r="V37" i="14"/>
  <c r="C37" i="14"/>
  <c r="G37" i="14"/>
  <c r="O37" i="14"/>
  <c r="W37" i="14"/>
  <c r="H37" i="14"/>
  <c r="P37" i="14"/>
  <c r="X37" i="14"/>
  <c r="J37" i="14"/>
  <c r="R37" i="14"/>
  <c r="Z37" i="14"/>
  <c r="K37" i="14"/>
  <c r="S37" i="14"/>
  <c r="AA37" i="14"/>
  <c r="D29" i="14"/>
  <c r="L29" i="14"/>
  <c r="T29" i="14"/>
  <c r="C29" i="14"/>
  <c r="E29" i="14"/>
  <c r="M29" i="14"/>
  <c r="U29" i="14"/>
  <c r="F29" i="14"/>
  <c r="N29" i="14"/>
  <c r="V29" i="14"/>
  <c r="G29" i="14"/>
  <c r="O29" i="14"/>
  <c r="W29" i="14"/>
  <c r="H29" i="14"/>
  <c r="P29" i="14"/>
  <c r="X29" i="14"/>
  <c r="J29" i="14"/>
  <c r="R29" i="14"/>
  <c r="Z29" i="14"/>
  <c r="K29" i="14"/>
  <c r="S29" i="14"/>
  <c r="AA29" i="14"/>
  <c r="N21" i="14"/>
  <c r="W21" i="14"/>
  <c r="H21" i="14"/>
  <c r="I21" i="14"/>
  <c r="T21" i="14"/>
  <c r="C5" i="14"/>
  <c r="W9" i="14"/>
  <c r="O9" i="14"/>
  <c r="G9" i="14"/>
  <c r="W8" i="14"/>
  <c r="O8" i="14"/>
  <c r="G8" i="14"/>
  <c r="W7" i="14"/>
  <c r="O7" i="14"/>
  <c r="G7" i="14"/>
  <c r="W6" i="14"/>
  <c r="O6" i="14"/>
  <c r="G6" i="14"/>
  <c r="W5" i="14"/>
  <c r="O5" i="14"/>
  <c r="G5" i="14"/>
  <c r="W4" i="14"/>
  <c r="O4" i="14"/>
  <c r="G4" i="14"/>
  <c r="W3" i="14"/>
  <c r="W17" i="14"/>
  <c r="O17" i="14"/>
  <c r="G17" i="14"/>
  <c r="W16" i="14"/>
  <c r="O16" i="14"/>
  <c r="G16" i="14"/>
  <c r="W15" i="14"/>
  <c r="O15" i="14"/>
  <c r="G15" i="14"/>
  <c r="W12" i="14"/>
  <c r="C20" i="14"/>
  <c r="R27" i="14"/>
  <c r="H27" i="14"/>
  <c r="X25" i="14"/>
  <c r="L25" i="14"/>
  <c r="M24" i="14"/>
  <c r="S23" i="14"/>
  <c r="T22" i="14"/>
  <c r="Q33" i="14"/>
  <c r="Y30" i="14"/>
  <c r="Y39" i="14"/>
  <c r="I37" i="14"/>
  <c r="D28" i="14"/>
  <c r="L28" i="14"/>
  <c r="T28" i="14"/>
  <c r="E28" i="14"/>
  <c r="M28" i="14"/>
  <c r="U28" i="14"/>
  <c r="F28" i="14"/>
  <c r="N28" i="14"/>
  <c r="V28" i="14"/>
  <c r="G28" i="14"/>
  <c r="O28" i="14"/>
  <c r="W28" i="14"/>
  <c r="H28" i="14"/>
  <c r="P28" i="14"/>
  <c r="X28" i="14"/>
  <c r="J28" i="14"/>
  <c r="R28" i="14"/>
  <c r="Z28" i="14"/>
  <c r="K28" i="14"/>
  <c r="S28" i="14"/>
  <c r="AA28" i="14"/>
  <c r="F20" i="14"/>
  <c r="N20" i="14"/>
  <c r="V20" i="14"/>
  <c r="G20" i="14"/>
  <c r="O20" i="14"/>
  <c r="W20" i="14"/>
  <c r="H20" i="14"/>
  <c r="P20" i="14"/>
  <c r="X20" i="14"/>
  <c r="I20" i="14"/>
  <c r="Q20" i="14"/>
  <c r="Y20" i="14"/>
  <c r="J20" i="14"/>
  <c r="R20" i="14"/>
  <c r="Z20" i="14"/>
  <c r="D20" i="14"/>
  <c r="L20" i="14"/>
  <c r="T20" i="14"/>
  <c r="E20" i="14"/>
  <c r="M20" i="14"/>
  <c r="U20" i="14"/>
  <c r="E12" i="14"/>
  <c r="M12" i="14"/>
  <c r="U12" i="14"/>
  <c r="F12" i="14"/>
  <c r="N12" i="14"/>
  <c r="V12" i="14"/>
  <c r="C4" i="14"/>
  <c r="V9" i="14"/>
  <c r="N9" i="14"/>
  <c r="V8" i="14"/>
  <c r="N8" i="14"/>
  <c r="V7" i="14"/>
  <c r="N7" i="14"/>
  <c r="V6" i="14"/>
  <c r="N6" i="14"/>
  <c r="V5" i="14"/>
  <c r="N5" i="14"/>
  <c r="V4" i="14"/>
  <c r="N4" i="14"/>
  <c r="V17" i="14"/>
  <c r="N17" i="14"/>
  <c r="V16" i="14"/>
  <c r="N16" i="14"/>
  <c r="V15" i="14"/>
  <c r="N15" i="14"/>
  <c r="T12" i="14"/>
  <c r="J12" i="14"/>
  <c r="X11" i="14"/>
  <c r="L11" i="14"/>
  <c r="AA27" i="14"/>
  <c r="Q27" i="14"/>
  <c r="E27" i="14"/>
  <c r="U25" i="14"/>
  <c r="K25" i="14"/>
  <c r="L24" i="14"/>
  <c r="M23" i="14"/>
  <c r="S22" i="14"/>
  <c r="S20" i="14"/>
  <c r="I33" i="14"/>
  <c r="Q30" i="14"/>
  <c r="C40" i="14"/>
  <c r="Q39" i="14"/>
  <c r="D26" i="19"/>
  <c r="E26" i="19"/>
  <c r="F26" i="19"/>
  <c r="G26" i="19"/>
  <c r="H26" i="19"/>
  <c r="I26" i="19"/>
  <c r="J26" i="19"/>
  <c r="K26" i="19"/>
  <c r="L26" i="19"/>
  <c r="M26" i="19"/>
  <c r="N26" i="19"/>
  <c r="O26" i="19"/>
  <c r="P26" i="19"/>
  <c r="Q26" i="19"/>
  <c r="R26" i="19"/>
  <c r="S26" i="19"/>
  <c r="T26" i="19"/>
  <c r="U26" i="19"/>
  <c r="V26" i="19"/>
  <c r="W26" i="19"/>
  <c r="X26" i="19"/>
  <c r="Y26" i="19"/>
  <c r="Z26" i="19"/>
  <c r="AA26" i="19"/>
  <c r="C26" i="19"/>
  <c r="D23" i="19"/>
  <c r="E23" i="19"/>
  <c r="F23" i="19"/>
  <c r="G23" i="19"/>
  <c r="H23" i="19"/>
  <c r="I23" i="19"/>
  <c r="J23" i="19"/>
  <c r="K23" i="19"/>
  <c r="L23" i="19"/>
  <c r="M23" i="19"/>
  <c r="N23" i="19"/>
  <c r="O23" i="19"/>
  <c r="P23" i="19"/>
  <c r="Q23" i="19"/>
  <c r="R23" i="19"/>
  <c r="S23" i="19"/>
  <c r="T23" i="19"/>
  <c r="U23" i="19"/>
  <c r="V23" i="19"/>
  <c r="W23" i="19"/>
  <c r="X23" i="19"/>
  <c r="Y23" i="19"/>
  <c r="Z23" i="19"/>
  <c r="AA23" i="19"/>
  <c r="C23" i="19"/>
  <c r="D20" i="19"/>
  <c r="E20" i="19"/>
  <c r="F20" i="19"/>
  <c r="G20" i="19"/>
  <c r="H20" i="19"/>
  <c r="I20" i="19"/>
  <c r="J20" i="19"/>
  <c r="K20" i="19"/>
  <c r="L20" i="19"/>
  <c r="M20" i="19"/>
  <c r="N20" i="19"/>
  <c r="O20" i="19"/>
  <c r="P20" i="19"/>
  <c r="Q20" i="19"/>
  <c r="R20" i="19"/>
  <c r="S20" i="19"/>
  <c r="T20" i="19"/>
  <c r="U20" i="19"/>
  <c r="V20" i="19"/>
  <c r="W20" i="19"/>
  <c r="X20" i="19"/>
  <c r="Y20" i="19"/>
  <c r="Z20" i="19"/>
  <c r="AA20" i="19"/>
  <c r="C20" i="19"/>
  <c r="D14" i="19"/>
  <c r="E14" i="19"/>
  <c r="F14" i="19"/>
  <c r="G14" i="19"/>
  <c r="H14" i="19"/>
  <c r="I14" i="19"/>
  <c r="J14" i="19"/>
  <c r="K14" i="19"/>
  <c r="L14" i="19"/>
  <c r="M14" i="19"/>
  <c r="N14" i="19"/>
  <c r="O14" i="19"/>
  <c r="P14" i="19"/>
  <c r="Q14" i="19"/>
  <c r="R14" i="19"/>
  <c r="S14" i="19"/>
  <c r="T14" i="19"/>
  <c r="U14" i="19"/>
  <c r="V14" i="19"/>
  <c r="W14" i="19"/>
  <c r="X14" i="19"/>
  <c r="Y14" i="19"/>
  <c r="Z14" i="19"/>
  <c r="AA14" i="19"/>
  <c r="D15" i="19"/>
  <c r="E15" i="19"/>
  <c r="F15" i="19"/>
  <c r="G15" i="19"/>
  <c r="H15" i="19"/>
  <c r="I15" i="19"/>
  <c r="J15" i="19"/>
  <c r="K15" i="19"/>
  <c r="L15" i="19"/>
  <c r="M15" i="19"/>
  <c r="N15" i="19"/>
  <c r="O15" i="19"/>
  <c r="P15" i="19"/>
  <c r="Q15" i="19"/>
  <c r="R15" i="19"/>
  <c r="S15" i="19"/>
  <c r="T15" i="19"/>
  <c r="U15" i="19"/>
  <c r="V15" i="19"/>
  <c r="W15" i="19"/>
  <c r="X15" i="19"/>
  <c r="Y15" i="19"/>
  <c r="Z15" i="19"/>
  <c r="AA15" i="19"/>
  <c r="D16" i="19"/>
  <c r="E16" i="19"/>
  <c r="F16" i="19"/>
  <c r="G16" i="19"/>
  <c r="H16" i="19"/>
  <c r="I16" i="19"/>
  <c r="J16" i="19"/>
  <c r="K16" i="19"/>
  <c r="L16" i="19"/>
  <c r="M16" i="19"/>
  <c r="N16" i="19"/>
  <c r="O16" i="19"/>
  <c r="P16" i="19"/>
  <c r="Q16" i="19"/>
  <c r="R16" i="19"/>
  <c r="S16" i="19"/>
  <c r="T16" i="19"/>
  <c r="U16" i="19"/>
  <c r="V16" i="19"/>
  <c r="W16" i="19"/>
  <c r="X16" i="19"/>
  <c r="Y16" i="19"/>
  <c r="Z16" i="19"/>
  <c r="AA16" i="19"/>
  <c r="D17" i="19"/>
  <c r="E17" i="19"/>
  <c r="F17" i="19"/>
  <c r="G17" i="19"/>
  <c r="H17" i="19"/>
  <c r="I17" i="19"/>
  <c r="J17" i="19"/>
  <c r="K17" i="19"/>
  <c r="L17" i="19"/>
  <c r="M17" i="19"/>
  <c r="N17" i="19"/>
  <c r="O17" i="19"/>
  <c r="P17" i="19"/>
  <c r="Q17" i="19"/>
  <c r="R17" i="19"/>
  <c r="S17" i="19"/>
  <c r="T17" i="19"/>
  <c r="U17" i="19"/>
  <c r="V17" i="19"/>
  <c r="W17" i="19"/>
  <c r="X17" i="19"/>
  <c r="Y17" i="19"/>
  <c r="Z17" i="19"/>
  <c r="AA17" i="19"/>
  <c r="F18" i="19"/>
  <c r="G18" i="19"/>
  <c r="H18" i="19"/>
  <c r="I18" i="19"/>
  <c r="J18" i="19"/>
  <c r="K18" i="19"/>
  <c r="L18" i="19"/>
  <c r="M18" i="19"/>
  <c r="N18" i="19"/>
  <c r="O18" i="19"/>
  <c r="P18" i="19"/>
  <c r="Q18" i="19"/>
  <c r="R18" i="19"/>
  <c r="S18" i="19"/>
  <c r="T18" i="19"/>
  <c r="U18" i="19"/>
  <c r="V18" i="19"/>
  <c r="W18" i="19"/>
  <c r="X18" i="19"/>
  <c r="Y18" i="19"/>
  <c r="Z18" i="19"/>
  <c r="AA18" i="19"/>
  <c r="C15" i="19"/>
  <c r="C16" i="19"/>
  <c r="C17" i="19"/>
  <c r="C14" i="19"/>
  <c r="D18" i="24"/>
  <c r="E18" i="19" s="1"/>
  <c r="C18" i="24"/>
  <c r="D18" i="19" s="1"/>
  <c r="B18" i="24"/>
  <c r="C18" i="19" s="1"/>
  <c r="Z10" i="24"/>
  <c r="Y10" i="24"/>
  <c r="X10" i="24"/>
  <c r="W10" i="24"/>
  <c r="V10" i="24"/>
  <c r="U10" i="24"/>
  <c r="T10" i="24"/>
  <c r="S10" i="24"/>
  <c r="R10" i="24"/>
  <c r="Q10" i="24"/>
  <c r="P10" i="24"/>
  <c r="O10" i="24"/>
  <c r="N10" i="24"/>
  <c r="M10" i="24"/>
  <c r="L10" i="24"/>
  <c r="K10" i="24"/>
  <c r="J10" i="24"/>
  <c r="I10" i="24"/>
  <c r="H10" i="24"/>
  <c r="G10" i="24"/>
  <c r="F10" i="24"/>
  <c r="E10" i="24"/>
  <c r="D10" i="24"/>
  <c r="C10" i="24"/>
  <c r="B10" i="24"/>
  <c r="Z9" i="24"/>
  <c r="Y9" i="24"/>
  <c r="X9" i="24"/>
  <c r="W9" i="24"/>
  <c r="V9" i="24"/>
  <c r="U9" i="24"/>
  <c r="T9" i="24"/>
  <c r="S9" i="24"/>
  <c r="R9" i="24"/>
  <c r="Q9" i="24"/>
  <c r="P9" i="24"/>
  <c r="O9" i="24"/>
  <c r="N9" i="24"/>
  <c r="M9" i="24"/>
  <c r="L9" i="24"/>
  <c r="K9" i="24"/>
  <c r="J9" i="24"/>
  <c r="I9" i="24"/>
  <c r="H9" i="24"/>
  <c r="G9" i="24"/>
  <c r="F9" i="24"/>
  <c r="E9" i="24"/>
  <c r="D9" i="24"/>
  <c r="C9" i="24"/>
  <c r="B9" i="24"/>
  <c r="Z8" i="24"/>
  <c r="Y8" i="24"/>
  <c r="X8" i="24"/>
  <c r="W8" i="24"/>
  <c r="V8" i="24"/>
  <c r="U8" i="24"/>
  <c r="T8" i="24"/>
  <c r="S8" i="24"/>
  <c r="R8" i="24"/>
  <c r="Q8" i="24"/>
  <c r="P8" i="24"/>
  <c r="O8" i="24"/>
  <c r="N8" i="24"/>
  <c r="M8" i="24"/>
  <c r="L8" i="24"/>
  <c r="K8" i="24"/>
  <c r="J8" i="24"/>
  <c r="I8" i="24"/>
  <c r="H8" i="24"/>
  <c r="G8" i="24"/>
  <c r="F8" i="24"/>
  <c r="E8" i="24"/>
  <c r="D8" i="24"/>
  <c r="C8" i="24"/>
  <c r="B8" i="24"/>
  <c r="Z7" i="24"/>
  <c r="Y7" i="24"/>
  <c r="X7" i="24"/>
  <c r="W7" i="24"/>
  <c r="V7" i="24"/>
  <c r="U7" i="24"/>
  <c r="T7" i="24"/>
  <c r="S7" i="24"/>
  <c r="R7" i="24"/>
  <c r="Q7" i="24"/>
  <c r="P7" i="24"/>
  <c r="O7" i="24"/>
  <c r="N7" i="24"/>
  <c r="M7" i="24"/>
  <c r="L7" i="24"/>
  <c r="K7" i="24"/>
  <c r="J7" i="24"/>
  <c r="I7" i="24"/>
  <c r="H7" i="24"/>
  <c r="G7" i="24"/>
  <c r="F7" i="24"/>
  <c r="E7" i="24"/>
  <c r="D7" i="24"/>
  <c r="C7" i="24"/>
  <c r="B7" i="24"/>
  <c r="Z6" i="24"/>
  <c r="Y6" i="24"/>
  <c r="X6" i="24"/>
  <c r="W6" i="24"/>
  <c r="V6" i="24"/>
  <c r="U6" i="24"/>
  <c r="T6" i="24"/>
  <c r="S6" i="24"/>
  <c r="R6" i="24"/>
  <c r="Q6" i="24"/>
  <c r="P6" i="24"/>
  <c r="O6" i="24"/>
  <c r="N6" i="24"/>
  <c r="M6" i="24"/>
  <c r="L6" i="24"/>
  <c r="K6" i="24"/>
  <c r="J6" i="24"/>
  <c r="I6" i="24"/>
  <c r="H6" i="24"/>
  <c r="G6" i="24"/>
  <c r="F6" i="24"/>
  <c r="E6" i="24"/>
  <c r="D6" i="24"/>
  <c r="C6" i="24"/>
  <c r="B6" i="24"/>
  <c r="Z5" i="24"/>
  <c r="Y5" i="24"/>
  <c r="X5" i="24"/>
  <c r="W5" i="24"/>
  <c r="V5" i="24"/>
  <c r="U5" i="24"/>
  <c r="T5" i="24"/>
  <c r="S5" i="24"/>
  <c r="R5" i="24"/>
  <c r="Q5" i="24"/>
  <c r="P5" i="24"/>
  <c r="O5" i="24"/>
  <c r="N5" i="24"/>
  <c r="M5" i="24"/>
  <c r="L5" i="24"/>
  <c r="K5" i="24"/>
  <c r="J5" i="24"/>
  <c r="I5" i="24"/>
  <c r="H5" i="24"/>
  <c r="G5" i="24"/>
  <c r="F5" i="24"/>
  <c r="E5" i="24"/>
  <c r="D5" i="24"/>
  <c r="C5" i="24"/>
  <c r="B5" i="24"/>
  <c r="Z4" i="24"/>
  <c r="Y4" i="24"/>
  <c r="X4" i="24"/>
  <c r="W4" i="24"/>
  <c r="V4" i="24"/>
  <c r="U4" i="24"/>
  <c r="T4" i="24"/>
  <c r="S4" i="24"/>
  <c r="R4" i="24"/>
  <c r="Q4" i="24"/>
  <c r="P4" i="24"/>
  <c r="O4" i="24"/>
  <c r="N4" i="24"/>
  <c r="M4" i="24"/>
  <c r="L4" i="24"/>
  <c r="K4" i="24"/>
  <c r="J4" i="24"/>
  <c r="I4" i="24"/>
  <c r="H4" i="24"/>
  <c r="G4" i="24"/>
  <c r="F4" i="24"/>
  <c r="E4" i="24"/>
  <c r="D4" i="24"/>
  <c r="C4" i="24"/>
  <c r="B4" i="24"/>
  <c r="Z3" i="24"/>
  <c r="Y3" i="24"/>
  <c r="X3" i="24"/>
  <c r="W3" i="24"/>
  <c r="V3" i="24"/>
  <c r="U3" i="24"/>
  <c r="T3" i="24"/>
  <c r="S3" i="24"/>
  <c r="R3" i="24"/>
  <c r="Q3" i="24"/>
  <c r="P3" i="24"/>
  <c r="O3" i="24"/>
  <c r="N3" i="24"/>
  <c r="M3" i="24"/>
  <c r="L3" i="24"/>
  <c r="K3" i="24"/>
  <c r="J3" i="24"/>
  <c r="I3" i="24"/>
  <c r="H3" i="24"/>
  <c r="G3" i="24"/>
  <c r="F3" i="24"/>
  <c r="E3" i="24"/>
  <c r="C3" i="24"/>
  <c r="B3" i="24"/>
  <c r="Z2" i="24"/>
  <c r="Z13" i="24" s="1"/>
  <c r="Y2" i="24"/>
  <c r="Y13" i="24" s="1"/>
  <c r="X2" i="24"/>
  <c r="X13" i="24" s="1"/>
  <c r="W2" i="24"/>
  <c r="W13" i="24" s="1"/>
  <c r="V2" i="24"/>
  <c r="V13" i="24" s="1"/>
  <c r="U2" i="24"/>
  <c r="U13" i="24" s="1"/>
  <c r="T2" i="24"/>
  <c r="T13" i="24" s="1"/>
  <c r="S2" i="24"/>
  <c r="S13" i="24" s="1"/>
  <c r="R2" i="24"/>
  <c r="R13" i="24" s="1"/>
  <c r="Q2" i="24"/>
  <c r="Q13" i="24" s="1"/>
  <c r="P2" i="24"/>
  <c r="P13" i="24" s="1"/>
  <c r="O2" i="24"/>
  <c r="O13" i="24" s="1"/>
  <c r="N2" i="24"/>
  <c r="N13" i="24" s="1"/>
  <c r="M2" i="24"/>
  <c r="M13" i="24" s="1"/>
  <c r="L2" i="24"/>
  <c r="L13" i="24" s="1"/>
  <c r="K2" i="24"/>
  <c r="K13" i="24" s="1"/>
  <c r="J2" i="24"/>
  <c r="J13" i="24" s="1"/>
  <c r="I2" i="24"/>
  <c r="I13" i="24" s="1"/>
  <c r="H2" i="24"/>
  <c r="H13" i="24" s="1"/>
  <c r="G2" i="24"/>
  <c r="G13" i="24" s="1"/>
  <c r="F2" i="24"/>
  <c r="F13" i="24" s="1"/>
  <c r="E2" i="24"/>
  <c r="E13" i="24" s="1"/>
  <c r="D2" i="24"/>
  <c r="D13" i="24" s="1"/>
  <c r="C2" i="24"/>
  <c r="C13" i="24" s="1"/>
  <c r="B2" i="24"/>
  <c r="B13" i="24" s="1"/>
  <c r="G27" i="26" l="1"/>
  <c r="Y27" i="26"/>
  <c r="M27" i="26"/>
  <c r="J27" i="26"/>
  <c r="L27" i="26"/>
  <c r="Q27" i="26"/>
  <c r="P27" i="26"/>
  <c r="U27" i="26"/>
  <c r="I27" i="26"/>
  <c r="D27" i="26"/>
  <c r="X27" i="26"/>
  <c r="K27" i="26"/>
  <c r="Z27" i="26"/>
  <c r="W27" i="26"/>
  <c r="S27" i="26"/>
  <c r="T27" i="26"/>
  <c r="N27" i="26"/>
  <c r="H27" i="26"/>
  <c r="C27" i="26"/>
  <c r="F27" i="26"/>
  <c r="V27" i="26"/>
  <c r="Z24" i="26"/>
  <c r="P24" i="26"/>
  <c r="R24" i="26"/>
  <c r="K24" i="26"/>
  <c r="S24" i="26"/>
  <c r="J24" i="26"/>
  <c r="X24" i="26"/>
  <c r="C24" i="26"/>
  <c r="U24" i="26"/>
  <c r="G24" i="26"/>
  <c r="T24" i="26"/>
  <c r="F24" i="26"/>
  <c r="Q24" i="26"/>
  <c r="E24" i="26"/>
  <c r="O24" i="26"/>
  <c r="D24" i="26"/>
  <c r="N24" i="26"/>
  <c r="AA24" i="26"/>
  <c r="Y24" i="26"/>
  <c r="M24" i="26"/>
  <c r="W24" i="26"/>
  <c r="L24" i="26"/>
  <c r="V24" i="26"/>
  <c r="I24" i="26"/>
  <c r="J22" i="26"/>
  <c r="D22" i="26"/>
  <c r="C22" i="26"/>
  <c r="U22" i="26"/>
  <c r="Z22" i="26"/>
  <c r="R22" i="26"/>
  <c r="O22" i="26"/>
  <c r="L22" i="26"/>
  <c r="S20" i="26"/>
  <c r="T20" i="26"/>
  <c r="E20" i="26"/>
  <c r="M20" i="26"/>
  <c r="N20" i="26"/>
  <c r="V20" i="26"/>
  <c r="AA20" i="26"/>
  <c r="G20" i="26"/>
  <c r="Q20" i="26"/>
  <c r="R20" i="26"/>
  <c r="I20" i="26"/>
  <c r="U20" i="26"/>
  <c r="R19" i="26"/>
  <c r="I19" i="26"/>
  <c r="W19" i="26"/>
  <c r="O19" i="26"/>
  <c r="G19" i="26"/>
  <c r="S19" i="26"/>
  <c r="E19" i="26"/>
  <c r="P19" i="26"/>
  <c r="D19" i="26"/>
  <c r="N19" i="26"/>
  <c r="C19" i="26"/>
  <c r="V19" i="26"/>
  <c r="AA19" i="26"/>
  <c r="M19" i="26"/>
  <c r="Z19" i="26"/>
  <c r="X19" i="26"/>
  <c r="L19" i="26"/>
  <c r="K19" i="26"/>
  <c r="U19" i="26"/>
  <c r="H19" i="26"/>
  <c r="T19" i="26"/>
  <c r="F19" i="26"/>
  <c r="Z21" i="14"/>
  <c r="R21" i="14"/>
  <c r="L21" i="14"/>
  <c r="X21" i="14"/>
  <c r="F21" i="14"/>
  <c r="AA21" i="14"/>
  <c r="D21" i="14"/>
  <c r="P21" i="14"/>
  <c r="U21" i="14"/>
  <c r="J21" i="14"/>
  <c r="O21" i="14"/>
  <c r="S21" i="14"/>
  <c r="M21" i="14"/>
  <c r="Y21" i="14"/>
  <c r="G21" i="14"/>
  <c r="E21" i="14"/>
  <c r="Q21" i="14"/>
  <c r="V21" i="14"/>
  <c r="X17" i="26"/>
  <c r="AA17" i="26"/>
  <c r="C17" i="26"/>
  <c r="E17" i="26"/>
  <c r="G17" i="26"/>
  <c r="J17" i="26"/>
  <c r="I17" i="26"/>
  <c r="O17" i="26"/>
  <c r="Z17" i="26"/>
  <c r="H17" i="26"/>
  <c r="K17" i="26"/>
  <c r="L17" i="26"/>
  <c r="P17" i="26"/>
  <c r="M17" i="26"/>
  <c r="T17" i="26"/>
  <c r="U17" i="26"/>
  <c r="S17" i="26"/>
  <c r="Q17" i="26"/>
  <c r="W17" i="26"/>
  <c r="V17" i="26"/>
  <c r="R17" i="26"/>
  <c r="P16" i="26"/>
  <c r="R16" i="26"/>
  <c r="AA16" i="26"/>
  <c r="F16" i="26"/>
  <c r="G16" i="26"/>
  <c r="H16" i="26"/>
  <c r="S16" i="26"/>
  <c r="X16" i="26"/>
  <c r="J16" i="26"/>
  <c r="U16" i="26"/>
  <c r="Z16" i="26"/>
  <c r="L16" i="26"/>
  <c r="C16" i="26"/>
  <c r="N16" i="26"/>
  <c r="K16" i="26"/>
  <c r="I16" i="26"/>
  <c r="E16" i="26"/>
  <c r="D16" i="26"/>
  <c r="Y16" i="26"/>
  <c r="O16" i="26"/>
  <c r="V16" i="26"/>
  <c r="Q16" i="26"/>
  <c r="N15" i="26"/>
  <c r="E15" i="26"/>
  <c r="V15" i="26"/>
  <c r="M15" i="26"/>
  <c r="I15" i="26"/>
  <c r="P15" i="26"/>
  <c r="G15" i="26"/>
  <c r="X15" i="26"/>
  <c r="J15" i="26"/>
  <c r="C15" i="26"/>
  <c r="U15" i="26"/>
  <c r="K15" i="26"/>
  <c r="D15" i="26"/>
  <c r="S15" i="26"/>
  <c r="R15" i="26"/>
  <c r="Y15" i="26"/>
  <c r="AA15" i="26"/>
  <c r="L15" i="26"/>
  <c r="W15" i="26"/>
  <c r="H15" i="26"/>
  <c r="Z15" i="26"/>
  <c r="F15" i="26"/>
  <c r="O15" i="26"/>
  <c r="Q15" i="26"/>
  <c r="V13" i="14"/>
  <c r="F13" i="14"/>
  <c r="S13" i="14"/>
  <c r="U13" i="14"/>
  <c r="L13" i="14"/>
  <c r="D13" i="14"/>
  <c r="M13" i="14"/>
  <c r="K13" i="14"/>
  <c r="P13" i="14"/>
  <c r="E13" i="14"/>
  <c r="W13" i="14"/>
  <c r="Z13" i="14"/>
  <c r="H13" i="14"/>
  <c r="C13" i="14"/>
  <c r="T13" i="14"/>
  <c r="O13" i="14"/>
  <c r="R13" i="14"/>
  <c r="Y13" i="14"/>
  <c r="I13" i="14"/>
  <c r="N13" i="14"/>
  <c r="X13" i="14"/>
  <c r="Q13" i="14"/>
  <c r="Z11" i="14"/>
  <c r="W11" i="14"/>
  <c r="U11" i="14"/>
  <c r="O11" i="14"/>
  <c r="H11" i="14"/>
  <c r="I11" i="14"/>
  <c r="T11" i="14"/>
  <c r="E11" i="14"/>
  <c r="Y11" i="14"/>
  <c r="R11" i="14"/>
  <c r="D9" i="26"/>
  <c r="J9" i="26"/>
  <c r="R9" i="26"/>
  <c r="P9" i="26"/>
  <c r="W9" i="26"/>
  <c r="U9" i="26"/>
  <c r="H9" i="26"/>
  <c r="O9" i="26"/>
  <c r="M9" i="26"/>
  <c r="G9" i="26"/>
  <c r="X9" i="26"/>
  <c r="R8" i="26"/>
  <c r="J8" i="26"/>
  <c r="W8" i="26"/>
  <c r="O8" i="26"/>
  <c r="G8" i="26"/>
  <c r="V8" i="26"/>
  <c r="N8" i="26"/>
  <c r="F8" i="26"/>
  <c r="Y8" i="26"/>
  <c r="S8" i="26"/>
  <c r="C8" i="26"/>
  <c r="P8" i="26"/>
  <c r="Z8" i="26"/>
  <c r="M8" i="26"/>
  <c r="K8" i="26"/>
  <c r="L8" i="26"/>
  <c r="AA8" i="26"/>
  <c r="X8" i="26"/>
  <c r="H8" i="26"/>
  <c r="T8" i="26"/>
  <c r="D8" i="26"/>
  <c r="U8" i="26"/>
  <c r="E8" i="26"/>
  <c r="Z7" i="26"/>
  <c r="J7" i="26"/>
  <c r="L7" i="26"/>
  <c r="D7" i="26"/>
  <c r="U7" i="26"/>
  <c r="G7" i="26"/>
  <c r="S7" i="26"/>
  <c r="F7" i="26"/>
  <c r="E7" i="26"/>
  <c r="M7" i="26"/>
  <c r="P7" i="26"/>
  <c r="O7" i="26"/>
  <c r="C7" i="26"/>
  <c r="X7" i="26"/>
  <c r="AA7" i="26"/>
  <c r="N7" i="26"/>
  <c r="T7" i="26"/>
  <c r="W7" i="26"/>
  <c r="K7" i="26"/>
  <c r="V7" i="26"/>
  <c r="H7" i="26"/>
  <c r="F6" i="26"/>
  <c r="D6" i="26"/>
  <c r="C6" i="26"/>
  <c r="X6" i="26"/>
  <c r="P6" i="26"/>
  <c r="H6" i="26"/>
  <c r="M6" i="26"/>
  <c r="Z6" i="26"/>
  <c r="E6" i="26"/>
  <c r="AA6" i="26"/>
  <c r="J6" i="26"/>
  <c r="T6" i="26"/>
  <c r="I6" i="26"/>
  <c r="W6" i="26"/>
  <c r="R6" i="26"/>
  <c r="O6" i="26"/>
  <c r="V6" i="26"/>
  <c r="G6" i="26"/>
  <c r="U6" i="26"/>
  <c r="Q4" i="26"/>
  <c r="F4" i="26"/>
  <c r="P4" i="26"/>
  <c r="D4" i="26"/>
  <c r="O4" i="26"/>
  <c r="U4" i="26"/>
  <c r="X4" i="26"/>
  <c r="T4" i="26"/>
  <c r="Y4" i="26"/>
  <c r="N4" i="26"/>
  <c r="L4" i="26"/>
  <c r="G4" i="26"/>
  <c r="W4" i="26"/>
  <c r="I4" i="26"/>
  <c r="V4" i="26"/>
  <c r="H4" i="26"/>
  <c r="Z4" i="26"/>
  <c r="R4" i="26"/>
  <c r="AA4" i="26"/>
  <c r="J4" i="26"/>
  <c r="S4" i="26"/>
  <c r="E4" i="26"/>
  <c r="M4" i="26"/>
  <c r="K4" i="26"/>
  <c r="C4" i="26"/>
  <c r="I3" i="26"/>
  <c r="R3" i="26"/>
  <c r="X3" i="26"/>
  <c r="Y3" i="26"/>
  <c r="P3" i="26"/>
  <c r="H3" i="26"/>
  <c r="V3" i="26"/>
  <c r="U3" i="26"/>
  <c r="N3" i="26"/>
  <c r="M3" i="26"/>
  <c r="F3" i="26"/>
  <c r="E3" i="26"/>
  <c r="J3" i="26"/>
  <c r="T3" i="26"/>
  <c r="Z3" i="26"/>
  <c r="W3" i="26"/>
  <c r="S3" i="26"/>
  <c r="O3" i="26"/>
  <c r="L3" i="26"/>
  <c r="K3" i="26"/>
  <c r="C3" i="26"/>
  <c r="G3" i="26"/>
  <c r="AA3" i="26"/>
  <c r="D3" i="26"/>
  <c r="F7" i="14"/>
  <c r="U7" i="14"/>
  <c r="E7" i="14"/>
  <c r="L7" i="14"/>
  <c r="M7" i="14"/>
  <c r="D7" i="14"/>
  <c r="AA7" i="14"/>
  <c r="T7" i="14"/>
  <c r="K7" i="14"/>
  <c r="S7" i="14"/>
  <c r="T3" i="14"/>
  <c r="N3" i="14"/>
  <c r="C3" i="14"/>
  <c r="V3" i="14"/>
  <c r="G3" i="14"/>
  <c r="H3" i="14"/>
  <c r="J3" i="14"/>
  <c r="O3" i="14"/>
  <c r="P3" i="14"/>
  <c r="I3" i="14"/>
  <c r="R3" i="14"/>
  <c r="K3" i="14"/>
  <c r="E3" i="14"/>
  <c r="D36" i="14"/>
  <c r="L36" i="14"/>
  <c r="T36" i="14"/>
  <c r="E36" i="14"/>
  <c r="M36" i="14"/>
  <c r="U36" i="14"/>
  <c r="C36" i="14"/>
  <c r="F36" i="14"/>
  <c r="N36" i="14"/>
  <c r="V36" i="14"/>
  <c r="G36" i="14"/>
  <c r="O36" i="14"/>
  <c r="W36" i="14"/>
  <c r="H36" i="14"/>
  <c r="P36" i="14"/>
  <c r="X36" i="14"/>
  <c r="J36" i="14"/>
  <c r="R36" i="14"/>
  <c r="Z36" i="14"/>
  <c r="K36" i="14"/>
  <c r="S36" i="14"/>
  <c r="AA36" i="14"/>
  <c r="Y36" i="14"/>
  <c r="I36" i="14"/>
  <c r="Q36" i="14"/>
  <c r="E14" i="14"/>
  <c r="F14" i="14"/>
  <c r="D14" i="14"/>
  <c r="N14" i="14"/>
  <c r="V14" i="14"/>
  <c r="G14" i="14"/>
  <c r="O14" i="14"/>
  <c r="W14" i="14"/>
  <c r="C14" i="14"/>
  <c r="H14" i="14"/>
  <c r="P14" i="14"/>
  <c r="X14" i="14"/>
  <c r="I14" i="14"/>
  <c r="Q14" i="14"/>
  <c r="Y14" i="14"/>
  <c r="J14" i="14"/>
  <c r="R14" i="14"/>
  <c r="Z14" i="14"/>
  <c r="K14" i="14"/>
  <c r="S14" i="14"/>
  <c r="AA14" i="14"/>
  <c r="L14" i="14"/>
  <c r="T14" i="14"/>
  <c r="M14" i="14"/>
  <c r="U14" i="14"/>
  <c r="C39" i="4"/>
  <c r="C40" i="4"/>
  <c r="C41" i="4"/>
  <c r="C42" i="4"/>
  <c r="C43" i="4"/>
  <c r="C59" i="19"/>
  <c r="A30" i="19" l="1"/>
  <c r="D7" i="19" l="1"/>
  <c r="E7" i="19"/>
  <c r="F7" i="19"/>
  <c r="G7" i="19"/>
  <c r="H7" i="19"/>
  <c r="I7" i="19"/>
  <c r="J7" i="19"/>
  <c r="K7" i="19"/>
  <c r="L7" i="19"/>
  <c r="M7" i="19"/>
  <c r="N7" i="19"/>
  <c r="O7" i="19"/>
  <c r="P7" i="19"/>
  <c r="Q7" i="19"/>
  <c r="R7" i="19"/>
  <c r="S7" i="19"/>
  <c r="T7" i="19"/>
  <c r="U7" i="19"/>
  <c r="V7" i="19"/>
  <c r="W7" i="19"/>
  <c r="X7" i="19"/>
  <c r="Y7" i="19"/>
  <c r="Z7" i="19"/>
  <c r="AA7" i="19"/>
  <c r="D8" i="19"/>
  <c r="E8" i="19"/>
  <c r="F8" i="19"/>
  <c r="G8" i="19"/>
  <c r="H8" i="19"/>
  <c r="I8" i="19"/>
  <c r="J8" i="19"/>
  <c r="K8" i="19"/>
  <c r="L8" i="19"/>
  <c r="M8" i="19"/>
  <c r="N8" i="19"/>
  <c r="O8" i="19"/>
  <c r="P8" i="19"/>
  <c r="Q8" i="19"/>
  <c r="R8" i="19"/>
  <c r="S8" i="19"/>
  <c r="T8" i="19"/>
  <c r="U8" i="19"/>
  <c r="V8" i="19"/>
  <c r="W8" i="19"/>
  <c r="X8" i="19"/>
  <c r="Y8" i="19"/>
  <c r="Z8" i="19"/>
  <c r="AA8" i="19"/>
  <c r="D9" i="19"/>
  <c r="E9" i="19"/>
  <c r="F9" i="19"/>
  <c r="G9" i="19"/>
  <c r="H9" i="19"/>
  <c r="I9" i="19"/>
  <c r="J9" i="19"/>
  <c r="K9" i="19"/>
  <c r="L9" i="19"/>
  <c r="M9" i="19"/>
  <c r="N9" i="19"/>
  <c r="O9" i="19"/>
  <c r="P9" i="19"/>
  <c r="Q9" i="19"/>
  <c r="R9" i="19"/>
  <c r="S9" i="19"/>
  <c r="T9" i="19"/>
  <c r="U9" i="19"/>
  <c r="V9" i="19"/>
  <c r="W9" i="19"/>
  <c r="X9" i="19"/>
  <c r="Y9" i="19"/>
  <c r="Z9" i="19"/>
  <c r="AA9" i="19"/>
  <c r="D10" i="19"/>
  <c r="E10" i="19"/>
  <c r="F10" i="19"/>
  <c r="G10" i="19"/>
  <c r="H10" i="19"/>
  <c r="I10" i="19"/>
  <c r="J10" i="19"/>
  <c r="K10" i="19"/>
  <c r="L10" i="19"/>
  <c r="M10" i="19"/>
  <c r="N10" i="19"/>
  <c r="O10" i="19"/>
  <c r="P10" i="19"/>
  <c r="Q10" i="19"/>
  <c r="R10" i="19"/>
  <c r="S10" i="19"/>
  <c r="T10" i="19"/>
  <c r="U10" i="19"/>
  <c r="V10" i="19"/>
  <c r="W10" i="19"/>
  <c r="X10" i="19"/>
  <c r="Y10" i="19"/>
  <c r="Z10" i="19"/>
  <c r="AA10" i="19"/>
  <c r="C8" i="19"/>
  <c r="C9" i="19"/>
  <c r="C10" i="19"/>
  <c r="C7" i="19"/>
  <c r="D6" i="19"/>
  <c r="E6" i="19"/>
  <c r="F6" i="19"/>
  <c r="G6" i="19"/>
  <c r="H6" i="19"/>
  <c r="I6" i="19"/>
  <c r="J6" i="19"/>
  <c r="K6" i="19"/>
  <c r="L6" i="19"/>
  <c r="M6" i="19"/>
  <c r="N6" i="19"/>
  <c r="O6" i="19"/>
  <c r="P6" i="19"/>
  <c r="Q6" i="19"/>
  <c r="R6" i="19"/>
  <c r="S6" i="19"/>
  <c r="T6" i="19"/>
  <c r="U6" i="19"/>
  <c r="V6" i="19"/>
  <c r="W6" i="19"/>
  <c r="X6" i="19"/>
  <c r="Y6" i="19"/>
  <c r="Z6" i="19"/>
  <c r="AA6" i="19"/>
  <c r="C6" i="19"/>
  <c r="D5" i="19"/>
  <c r="E5" i="19"/>
  <c r="F5" i="19"/>
  <c r="G5" i="19"/>
  <c r="H5" i="19"/>
  <c r="I5" i="19"/>
  <c r="J5" i="19"/>
  <c r="K5" i="19"/>
  <c r="L5" i="19"/>
  <c r="M5" i="19"/>
  <c r="N5" i="19"/>
  <c r="O5" i="19"/>
  <c r="P5" i="19"/>
  <c r="Q5" i="19"/>
  <c r="R5" i="19"/>
  <c r="S5" i="19"/>
  <c r="T5" i="19"/>
  <c r="U5" i="19"/>
  <c r="V5" i="19"/>
  <c r="W5" i="19"/>
  <c r="X5" i="19"/>
  <c r="Y5" i="19"/>
  <c r="Z5" i="19"/>
  <c r="AA5" i="19"/>
  <c r="C5" i="19"/>
  <c r="D4" i="19"/>
  <c r="E4" i="19"/>
  <c r="F4" i="19"/>
  <c r="G4" i="19"/>
  <c r="H4" i="19"/>
  <c r="I4" i="19"/>
  <c r="J4" i="19"/>
  <c r="K4" i="19"/>
  <c r="L4" i="19"/>
  <c r="M4" i="19"/>
  <c r="N4" i="19"/>
  <c r="O4" i="19"/>
  <c r="P4" i="19"/>
  <c r="Q4" i="19"/>
  <c r="R4" i="19"/>
  <c r="S4" i="19"/>
  <c r="T4" i="19"/>
  <c r="U4" i="19"/>
  <c r="V4" i="19"/>
  <c r="W4" i="19"/>
  <c r="X4" i="19"/>
  <c r="Y4" i="19"/>
  <c r="Z4" i="19"/>
  <c r="AA4" i="19"/>
  <c r="C4" i="19"/>
  <c r="D3" i="19"/>
  <c r="E3" i="19"/>
  <c r="F3" i="19"/>
  <c r="G3" i="19"/>
  <c r="H3" i="19"/>
  <c r="I3" i="19"/>
  <c r="J3" i="19"/>
  <c r="K3" i="19"/>
  <c r="L3" i="19"/>
  <c r="M3" i="19"/>
  <c r="N3" i="19"/>
  <c r="O3" i="19"/>
  <c r="P3" i="19"/>
  <c r="Q3" i="19"/>
  <c r="R3" i="19"/>
  <c r="S3" i="19"/>
  <c r="T3" i="19"/>
  <c r="U3" i="19"/>
  <c r="V3" i="19"/>
  <c r="W3" i="19"/>
  <c r="X3" i="19"/>
  <c r="Y3" i="19"/>
  <c r="Z3" i="19"/>
  <c r="AA3" i="19"/>
  <c r="C3" i="19"/>
  <c r="W190" i="19" l="1"/>
  <c r="W198" i="19"/>
  <c r="W91" i="19"/>
  <c r="W75" i="19"/>
  <c r="W197" i="19"/>
  <c r="W90" i="19"/>
  <c r="W82" i="19"/>
  <c r="W189" i="19"/>
  <c r="W196" i="19"/>
  <c r="W89" i="19"/>
  <c r="W74" i="19"/>
  <c r="W81" i="19"/>
  <c r="W192" i="19"/>
  <c r="W86" i="19"/>
  <c r="W191" i="19"/>
  <c r="W93" i="19"/>
  <c r="W35" i="19"/>
  <c r="W241" i="19" s="1"/>
  <c r="W193" i="19"/>
  <c r="W88" i="19"/>
  <c r="W79" i="19"/>
  <c r="W34" i="19"/>
  <c r="W240" i="19" s="1"/>
  <c r="W194" i="19"/>
  <c r="W92" i="19"/>
  <c r="W33" i="19"/>
  <c r="W239" i="19" s="1"/>
  <c r="W41" i="19"/>
  <c r="W247" i="19" s="1"/>
  <c r="W95" i="19"/>
  <c r="W83" i="19"/>
  <c r="W39" i="19"/>
  <c r="W245" i="19" s="1"/>
  <c r="W195" i="19"/>
  <c r="W77" i="19"/>
  <c r="W38" i="19"/>
  <c r="W244" i="19" s="1"/>
  <c r="W40" i="19"/>
  <c r="W246" i="19" s="1"/>
  <c r="W36" i="19"/>
  <c r="W242" i="19" s="1"/>
  <c r="W94" i="19"/>
  <c r="W80" i="19"/>
  <c r="W32" i="19"/>
  <c r="W238" i="19" s="1"/>
  <c r="W76" i="19"/>
  <c r="W87" i="19"/>
  <c r="W37" i="19"/>
  <c r="W243" i="19" s="1"/>
  <c r="W78" i="19"/>
  <c r="N197" i="19"/>
  <c r="N90" i="19"/>
  <c r="N82" i="19"/>
  <c r="N189" i="19"/>
  <c r="N196" i="19"/>
  <c r="N89" i="19"/>
  <c r="N74" i="19"/>
  <c r="N81" i="19"/>
  <c r="N195" i="19"/>
  <c r="N88" i="19"/>
  <c r="N80" i="19"/>
  <c r="N191" i="19"/>
  <c r="N190" i="19"/>
  <c r="N91" i="19"/>
  <c r="N94" i="19"/>
  <c r="N34" i="19"/>
  <c r="N240" i="19" s="1"/>
  <c r="N87" i="19"/>
  <c r="N76" i="19"/>
  <c r="N33" i="19"/>
  <c r="N239" i="19" s="1"/>
  <c r="N41" i="19"/>
  <c r="N247" i="19" s="1"/>
  <c r="N93" i="19"/>
  <c r="N32" i="19"/>
  <c r="N238" i="19" s="1"/>
  <c r="N40" i="19"/>
  <c r="N246" i="19" s="1"/>
  <c r="N198" i="19"/>
  <c r="N92" i="19"/>
  <c r="N38" i="19"/>
  <c r="N244" i="19" s="1"/>
  <c r="N192" i="19"/>
  <c r="N193" i="19"/>
  <c r="N194" i="19"/>
  <c r="N78" i="19"/>
  <c r="N37" i="19"/>
  <c r="N243" i="19" s="1"/>
  <c r="N77" i="19"/>
  <c r="N83" i="19"/>
  <c r="N36" i="19"/>
  <c r="N242" i="19" s="1"/>
  <c r="N86" i="19"/>
  <c r="N35" i="19"/>
  <c r="N241" i="19" s="1"/>
  <c r="N79" i="19"/>
  <c r="N95" i="19"/>
  <c r="N39" i="19"/>
  <c r="N245" i="19" s="1"/>
  <c r="N75" i="19"/>
  <c r="G190" i="19"/>
  <c r="G198" i="19"/>
  <c r="G91" i="19"/>
  <c r="G75" i="19"/>
  <c r="G83" i="19"/>
  <c r="G197" i="19"/>
  <c r="G90" i="19"/>
  <c r="G82" i="19"/>
  <c r="G189" i="19"/>
  <c r="G196" i="19"/>
  <c r="G89" i="19"/>
  <c r="G74" i="19"/>
  <c r="G81" i="19"/>
  <c r="G192" i="19"/>
  <c r="G86" i="19"/>
  <c r="G191" i="19"/>
  <c r="G92" i="19"/>
  <c r="G35" i="19"/>
  <c r="G241" i="19" s="1"/>
  <c r="G88" i="19"/>
  <c r="G78" i="19"/>
  <c r="G34" i="19"/>
  <c r="G240" i="19" s="1"/>
  <c r="G194" i="19"/>
  <c r="G95" i="19"/>
  <c r="G33" i="19"/>
  <c r="G239" i="19" s="1"/>
  <c r="G41" i="19"/>
  <c r="G247" i="19" s="1"/>
  <c r="G193" i="19"/>
  <c r="G94" i="19"/>
  <c r="G39" i="19"/>
  <c r="G245" i="19" s="1"/>
  <c r="G195" i="19"/>
  <c r="G76" i="19"/>
  <c r="G80" i="19"/>
  <c r="G38" i="19"/>
  <c r="G244" i="19" s="1"/>
  <c r="G36" i="19"/>
  <c r="G242" i="19" s="1"/>
  <c r="G37" i="19"/>
  <c r="G243" i="19" s="1"/>
  <c r="G77" i="19"/>
  <c r="G79" i="19"/>
  <c r="G40" i="19"/>
  <c r="G246" i="19" s="1"/>
  <c r="G87" i="19"/>
  <c r="G93" i="19"/>
  <c r="G32" i="19"/>
  <c r="G238" i="19" s="1"/>
  <c r="V197" i="19"/>
  <c r="V90" i="19"/>
  <c r="V82" i="19"/>
  <c r="V189" i="19"/>
  <c r="V196" i="19"/>
  <c r="V89" i="19"/>
  <c r="V74" i="19"/>
  <c r="V81" i="19"/>
  <c r="V195" i="19"/>
  <c r="V88" i="19"/>
  <c r="V80" i="19"/>
  <c r="V191" i="19"/>
  <c r="V190" i="19"/>
  <c r="V192" i="19"/>
  <c r="V193" i="19"/>
  <c r="V198" i="19"/>
  <c r="V75" i="19"/>
  <c r="V79" i="19"/>
  <c r="V34" i="19"/>
  <c r="V240" i="19" s="1"/>
  <c r="V95" i="19"/>
  <c r="V194" i="19"/>
  <c r="V92" i="19"/>
  <c r="V33" i="19"/>
  <c r="V239" i="19" s="1"/>
  <c r="V41" i="19"/>
  <c r="V247" i="19" s="1"/>
  <c r="V86" i="19"/>
  <c r="V78" i="19"/>
  <c r="V32" i="19"/>
  <c r="V238" i="19" s="1"/>
  <c r="V40" i="19"/>
  <c r="V246" i="19" s="1"/>
  <c r="V91" i="19"/>
  <c r="V77" i="19"/>
  <c r="V38" i="19"/>
  <c r="V244" i="19" s="1"/>
  <c r="V87" i="19"/>
  <c r="V94" i="19"/>
  <c r="V37" i="19"/>
  <c r="V243" i="19" s="1"/>
  <c r="V36" i="19"/>
  <c r="V242" i="19" s="1"/>
  <c r="V83" i="19"/>
  <c r="V93" i="19"/>
  <c r="V76" i="19"/>
  <c r="V35" i="19"/>
  <c r="V241" i="19" s="1"/>
  <c r="V39" i="19"/>
  <c r="V245" i="19" s="1"/>
  <c r="U189" i="19"/>
  <c r="U196" i="19"/>
  <c r="U89" i="19"/>
  <c r="U74" i="19"/>
  <c r="U81" i="19"/>
  <c r="U195" i="19"/>
  <c r="U88" i="19"/>
  <c r="U80" i="19"/>
  <c r="U194" i="19"/>
  <c r="U87" i="19"/>
  <c r="U95" i="19"/>
  <c r="U79" i="19"/>
  <c r="U190" i="19"/>
  <c r="U198" i="19"/>
  <c r="U91" i="19"/>
  <c r="U90" i="19"/>
  <c r="U92" i="19"/>
  <c r="U33" i="19"/>
  <c r="U239" i="19" s="1"/>
  <c r="U41" i="19"/>
  <c r="U247" i="19" s="1"/>
  <c r="U78" i="19"/>
  <c r="U32" i="19"/>
  <c r="U238" i="19" s="1"/>
  <c r="U40" i="19"/>
  <c r="U246" i="19" s="1"/>
  <c r="U86" i="19"/>
  <c r="U83" i="19"/>
  <c r="U39" i="19"/>
  <c r="U245" i="19" s="1"/>
  <c r="U197" i="19"/>
  <c r="U94" i="19"/>
  <c r="U82" i="19"/>
  <c r="U37" i="19"/>
  <c r="U243" i="19" s="1"/>
  <c r="U76" i="19"/>
  <c r="U36" i="19"/>
  <c r="U242" i="19" s="1"/>
  <c r="U75" i="19"/>
  <c r="U193" i="19"/>
  <c r="U77" i="19"/>
  <c r="U38" i="19"/>
  <c r="U244" i="19" s="1"/>
  <c r="U192" i="19"/>
  <c r="U34" i="19"/>
  <c r="U240" i="19" s="1"/>
  <c r="U35" i="19"/>
  <c r="U241" i="19" s="1"/>
  <c r="U191" i="19"/>
  <c r="U93" i="19"/>
  <c r="S194" i="19"/>
  <c r="S87" i="19"/>
  <c r="S95" i="19"/>
  <c r="S79" i="19"/>
  <c r="S193" i="19"/>
  <c r="S94" i="19"/>
  <c r="S78" i="19"/>
  <c r="S192" i="19"/>
  <c r="S86" i="19"/>
  <c r="S93" i="19"/>
  <c r="S77" i="19"/>
  <c r="S189" i="19"/>
  <c r="S196" i="19"/>
  <c r="S89" i="19"/>
  <c r="S88" i="19"/>
  <c r="S74" i="19"/>
  <c r="S83" i="19"/>
  <c r="S39" i="19"/>
  <c r="S245" i="19" s="1"/>
  <c r="S38" i="19"/>
  <c r="S244" i="19" s="1"/>
  <c r="S91" i="19"/>
  <c r="S82" i="19"/>
  <c r="S37" i="19"/>
  <c r="S243" i="19" s="1"/>
  <c r="S197" i="19"/>
  <c r="S195" i="19"/>
  <c r="S81" i="19"/>
  <c r="S35" i="19"/>
  <c r="S241" i="19" s="1"/>
  <c r="S190" i="19"/>
  <c r="S191" i="19"/>
  <c r="S75" i="19"/>
  <c r="S34" i="19"/>
  <c r="S240" i="19" s="1"/>
  <c r="S33" i="19"/>
  <c r="S239" i="19" s="1"/>
  <c r="S80" i="19"/>
  <c r="S90" i="19"/>
  <c r="S198" i="19"/>
  <c r="S92" i="19"/>
  <c r="S32" i="19"/>
  <c r="S238" i="19" s="1"/>
  <c r="S41" i="19"/>
  <c r="S247" i="19" s="1"/>
  <c r="S76" i="19"/>
  <c r="S40" i="19"/>
  <c r="S246" i="19" s="1"/>
  <c r="S36" i="19"/>
  <c r="S242" i="19" s="1"/>
  <c r="L195" i="19"/>
  <c r="L88" i="19"/>
  <c r="L80" i="19"/>
  <c r="L194" i="19"/>
  <c r="L87" i="19"/>
  <c r="L95" i="19"/>
  <c r="L79" i="19"/>
  <c r="L193" i="19"/>
  <c r="L94" i="19"/>
  <c r="L78" i="19"/>
  <c r="L197" i="19"/>
  <c r="L90" i="19"/>
  <c r="L189" i="19"/>
  <c r="L89" i="19"/>
  <c r="L93" i="19"/>
  <c r="L81" i="19"/>
  <c r="L32" i="19"/>
  <c r="L238" i="19" s="1"/>
  <c r="L40" i="19"/>
  <c r="L246" i="19" s="1"/>
  <c r="L192" i="19"/>
  <c r="L198" i="19"/>
  <c r="L75" i="19"/>
  <c r="L39" i="19"/>
  <c r="L245" i="19" s="1"/>
  <c r="L190" i="19"/>
  <c r="L92" i="19"/>
  <c r="L38" i="19"/>
  <c r="L244" i="19" s="1"/>
  <c r="L191" i="19"/>
  <c r="L196" i="19"/>
  <c r="L74" i="19"/>
  <c r="L83" i="19"/>
  <c r="L36" i="19"/>
  <c r="L242" i="19" s="1"/>
  <c r="L86" i="19"/>
  <c r="L77" i="19"/>
  <c r="L35" i="19"/>
  <c r="L241" i="19" s="1"/>
  <c r="L33" i="19"/>
  <c r="L239" i="19" s="1"/>
  <c r="L34" i="19"/>
  <c r="L240" i="19" s="1"/>
  <c r="L37" i="19"/>
  <c r="L243" i="19" s="1"/>
  <c r="L76" i="19"/>
  <c r="L82" i="19"/>
  <c r="L41" i="19"/>
  <c r="L247" i="19" s="1"/>
  <c r="L91" i="19"/>
  <c r="AA194" i="19"/>
  <c r="AA87" i="19"/>
  <c r="AA95" i="19"/>
  <c r="AA79" i="19"/>
  <c r="AA193" i="19"/>
  <c r="AA94" i="19"/>
  <c r="AA78" i="19"/>
  <c r="AA192" i="19"/>
  <c r="AA86" i="19"/>
  <c r="AA93" i="19"/>
  <c r="AA77" i="19"/>
  <c r="AA189" i="19"/>
  <c r="AA196" i="19"/>
  <c r="AA89" i="19"/>
  <c r="AA190" i="19"/>
  <c r="AA191" i="19"/>
  <c r="AA195" i="19"/>
  <c r="AA76" i="19"/>
  <c r="AA83" i="19"/>
  <c r="AA39" i="19"/>
  <c r="AA245" i="19" s="1"/>
  <c r="AA90" i="19"/>
  <c r="AA81" i="19"/>
  <c r="AA38" i="19"/>
  <c r="AA244" i="19" s="1"/>
  <c r="AA92" i="19"/>
  <c r="AA198" i="19"/>
  <c r="AA75" i="19"/>
  <c r="AA37" i="19"/>
  <c r="AA243" i="19" s="1"/>
  <c r="AA88" i="19"/>
  <c r="AA35" i="19"/>
  <c r="AA241" i="19" s="1"/>
  <c r="AA74" i="19"/>
  <c r="AA34" i="19"/>
  <c r="AA240" i="19" s="1"/>
  <c r="AA91" i="19"/>
  <c r="AA40" i="19"/>
  <c r="AA246" i="19" s="1"/>
  <c r="AA41" i="19"/>
  <c r="AA247" i="19" s="1"/>
  <c r="AA197" i="19"/>
  <c r="AA32" i="19"/>
  <c r="AA238" i="19" s="1"/>
  <c r="AA82" i="19"/>
  <c r="AA36" i="19"/>
  <c r="AA242" i="19" s="1"/>
  <c r="AA80" i="19"/>
  <c r="AA33" i="19"/>
  <c r="AA239" i="19" s="1"/>
  <c r="J193" i="19"/>
  <c r="J94" i="19"/>
  <c r="J78" i="19"/>
  <c r="J192" i="19"/>
  <c r="J86" i="19"/>
  <c r="J93" i="19"/>
  <c r="J77" i="19"/>
  <c r="J191" i="19"/>
  <c r="J92" i="19"/>
  <c r="J76" i="19"/>
  <c r="J195" i="19"/>
  <c r="J88" i="19"/>
  <c r="J194" i="19"/>
  <c r="J87" i="19"/>
  <c r="J80" i="19"/>
  <c r="J38" i="19"/>
  <c r="J244" i="19" s="1"/>
  <c r="J190" i="19"/>
  <c r="J198" i="19"/>
  <c r="J37" i="19"/>
  <c r="J243" i="19" s="1"/>
  <c r="J189" i="19"/>
  <c r="J90" i="19"/>
  <c r="J74" i="19"/>
  <c r="J79" i="19"/>
  <c r="J83" i="19"/>
  <c r="J36" i="19"/>
  <c r="J242" i="19" s="1"/>
  <c r="J196" i="19"/>
  <c r="J82" i="19"/>
  <c r="J34" i="19"/>
  <c r="J240" i="19" s="1"/>
  <c r="J91" i="19"/>
  <c r="J95" i="19"/>
  <c r="J33" i="19"/>
  <c r="J239" i="19" s="1"/>
  <c r="J41" i="19"/>
  <c r="J247" i="19" s="1"/>
  <c r="J35" i="19"/>
  <c r="J241" i="19" s="1"/>
  <c r="J40" i="19"/>
  <c r="J246" i="19" s="1"/>
  <c r="J89" i="19"/>
  <c r="J197" i="19"/>
  <c r="J39" i="19"/>
  <c r="J245" i="19" s="1"/>
  <c r="J75" i="19"/>
  <c r="J81" i="19"/>
  <c r="J32" i="19"/>
  <c r="J238" i="19" s="1"/>
  <c r="D196" i="19"/>
  <c r="D89" i="19"/>
  <c r="D81" i="19"/>
  <c r="D195" i="19"/>
  <c r="D88" i="19"/>
  <c r="D80" i="19"/>
  <c r="D194" i="19"/>
  <c r="D95" i="19"/>
  <c r="D79" i="19"/>
  <c r="D198" i="19"/>
  <c r="D91" i="19"/>
  <c r="D90" i="19"/>
  <c r="D83" i="19"/>
  <c r="D33" i="19"/>
  <c r="D41" i="19"/>
  <c r="D247" i="19" s="1"/>
  <c r="D191" i="19"/>
  <c r="D192" i="19"/>
  <c r="D193" i="19"/>
  <c r="D77" i="19"/>
  <c r="D32" i="19"/>
  <c r="D40" i="19"/>
  <c r="D246" i="19" s="1"/>
  <c r="D94" i="19"/>
  <c r="D82" i="19"/>
  <c r="D39" i="19"/>
  <c r="D245" i="19" s="1"/>
  <c r="D197" i="19"/>
  <c r="D93" i="19"/>
  <c r="D37" i="19"/>
  <c r="D243" i="19" s="1"/>
  <c r="D36" i="19"/>
  <c r="D242" i="19" s="1"/>
  <c r="D76" i="19"/>
  <c r="D38" i="19"/>
  <c r="D244" i="19" s="1"/>
  <c r="D92" i="19"/>
  <c r="D35" i="19"/>
  <c r="D241" i="19" s="1"/>
  <c r="D78" i="19"/>
  <c r="D34" i="19"/>
  <c r="D240" i="19" s="1"/>
  <c r="R193" i="19"/>
  <c r="R94" i="19"/>
  <c r="R78" i="19"/>
  <c r="R192" i="19"/>
  <c r="R86" i="19"/>
  <c r="R93" i="19"/>
  <c r="R77" i="19"/>
  <c r="R191" i="19"/>
  <c r="R92" i="19"/>
  <c r="R76" i="19"/>
  <c r="R195" i="19"/>
  <c r="R88" i="19"/>
  <c r="R194" i="19"/>
  <c r="R38" i="19"/>
  <c r="R244" i="19" s="1"/>
  <c r="R89" i="19"/>
  <c r="R91" i="19"/>
  <c r="R82" i="19"/>
  <c r="R37" i="19"/>
  <c r="R243" i="19" s="1"/>
  <c r="R197" i="19"/>
  <c r="R95" i="19"/>
  <c r="R36" i="19"/>
  <c r="R242" i="19" s="1"/>
  <c r="R190" i="19"/>
  <c r="R87" i="19"/>
  <c r="R75" i="19"/>
  <c r="R34" i="19"/>
  <c r="R240" i="19" s="1"/>
  <c r="R189" i="19"/>
  <c r="R198" i="19"/>
  <c r="R80" i="19"/>
  <c r="R33" i="19"/>
  <c r="R239" i="19" s="1"/>
  <c r="R41" i="19"/>
  <c r="R247" i="19" s="1"/>
  <c r="R196" i="19"/>
  <c r="R74" i="19"/>
  <c r="R83" i="19"/>
  <c r="R32" i="19"/>
  <c r="R238" i="19" s="1"/>
  <c r="R40" i="19"/>
  <c r="R246" i="19" s="1"/>
  <c r="R35" i="19"/>
  <c r="R241" i="19" s="1"/>
  <c r="R81" i="19"/>
  <c r="R39" i="19"/>
  <c r="R245" i="19" s="1"/>
  <c r="R90" i="19"/>
  <c r="R79" i="19"/>
  <c r="Q192" i="19"/>
  <c r="Q86" i="19"/>
  <c r="Q93" i="19"/>
  <c r="Q77" i="19"/>
  <c r="Q191" i="19"/>
  <c r="Q92" i="19"/>
  <c r="Q76" i="19"/>
  <c r="Q190" i="19"/>
  <c r="Q198" i="19"/>
  <c r="Q91" i="19"/>
  <c r="Q75" i="19"/>
  <c r="Q83" i="19"/>
  <c r="Q194" i="19"/>
  <c r="Q87" i="19"/>
  <c r="Q193" i="19"/>
  <c r="Q78" i="19"/>
  <c r="Q82" i="19"/>
  <c r="Q37" i="19"/>
  <c r="Q243" i="19" s="1"/>
  <c r="Q195" i="19"/>
  <c r="Q197" i="19"/>
  <c r="Q95" i="19"/>
  <c r="Q36" i="19"/>
  <c r="Q242" i="19" s="1"/>
  <c r="Q94" i="19"/>
  <c r="Q89" i="19"/>
  <c r="Q81" i="19"/>
  <c r="Q35" i="19"/>
  <c r="Q241" i="19" s="1"/>
  <c r="Q189" i="19"/>
  <c r="Q80" i="19"/>
  <c r="Q33" i="19"/>
  <c r="Q239" i="19" s="1"/>
  <c r="Q41" i="19"/>
  <c r="Q247" i="19" s="1"/>
  <c r="Q90" i="19"/>
  <c r="Q32" i="19"/>
  <c r="Q238" i="19" s="1"/>
  <c r="Q40" i="19"/>
  <c r="Q246" i="19" s="1"/>
  <c r="Q196" i="19"/>
  <c r="Q74" i="19"/>
  <c r="Q34" i="19"/>
  <c r="Q240" i="19" s="1"/>
  <c r="Q79" i="19"/>
  <c r="Q39" i="19"/>
  <c r="Q245" i="19" s="1"/>
  <c r="Q38" i="19"/>
  <c r="Q244" i="19" s="1"/>
  <c r="Q88" i="19"/>
  <c r="O190" i="19"/>
  <c r="O198" i="19"/>
  <c r="O91" i="19"/>
  <c r="O75" i="19"/>
  <c r="O83" i="19"/>
  <c r="O197" i="19"/>
  <c r="O90" i="19"/>
  <c r="O82" i="19"/>
  <c r="O189" i="19"/>
  <c r="O196" i="19"/>
  <c r="O89" i="19"/>
  <c r="O74" i="19"/>
  <c r="O81" i="19"/>
  <c r="O192" i="19"/>
  <c r="O86" i="19"/>
  <c r="O191" i="19"/>
  <c r="O77" i="19"/>
  <c r="O35" i="19"/>
  <c r="O241" i="19" s="1"/>
  <c r="O195" i="19"/>
  <c r="O94" i="19"/>
  <c r="O34" i="19"/>
  <c r="O240" i="19" s="1"/>
  <c r="O87" i="19"/>
  <c r="O76" i="19"/>
  <c r="O80" i="19"/>
  <c r="O33" i="19"/>
  <c r="O239" i="19" s="1"/>
  <c r="O41" i="19"/>
  <c r="O247" i="19" s="1"/>
  <c r="O93" i="19"/>
  <c r="O79" i="19"/>
  <c r="O39" i="19"/>
  <c r="O245" i="19" s="1"/>
  <c r="O88" i="19"/>
  <c r="O92" i="19"/>
  <c r="O38" i="19"/>
  <c r="O244" i="19" s="1"/>
  <c r="O193" i="19"/>
  <c r="O32" i="19"/>
  <c r="O238" i="19" s="1"/>
  <c r="O37" i="19"/>
  <c r="O243" i="19" s="1"/>
  <c r="O95" i="19"/>
  <c r="O194" i="19"/>
  <c r="O36" i="19"/>
  <c r="O242" i="19" s="1"/>
  <c r="O78" i="19"/>
  <c r="O40" i="19"/>
  <c r="O246" i="19" s="1"/>
  <c r="F197" i="19"/>
  <c r="F90" i="19"/>
  <c r="F82" i="19"/>
  <c r="F189" i="19"/>
  <c r="F196" i="19"/>
  <c r="F89" i="19"/>
  <c r="F74" i="19"/>
  <c r="F81" i="19"/>
  <c r="F195" i="19"/>
  <c r="F88" i="19"/>
  <c r="F80" i="19"/>
  <c r="F191" i="19"/>
  <c r="F92" i="19"/>
  <c r="F190" i="19"/>
  <c r="F198" i="19"/>
  <c r="F78" i="19"/>
  <c r="F34" i="19"/>
  <c r="F240" i="19" s="1"/>
  <c r="F94" i="19"/>
  <c r="F95" i="19"/>
  <c r="F83" i="19"/>
  <c r="F33" i="19"/>
  <c r="F239" i="19" s="1"/>
  <c r="F41" i="19"/>
  <c r="F247" i="19" s="1"/>
  <c r="F192" i="19"/>
  <c r="F193" i="19"/>
  <c r="F194" i="19"/>
  <c r="F77" i="19"/>
  <c r="F32" i="19"/>
  <c r="F238" i="19" s="1"/>
  <c r="F40" i="19"/>
  <c r="F246" i="19" s="1"/>
  <c r="F86" i="19"/>
  <c r="F91" i="19"/>
  <c r="F76" i="19"/>
  <c r="F38" i="19"/>
  <c r="F244" i="19" s="1"/>
  <c r="F87" i="19"/>
  <c r="F93" i="19"/>
  <c r="F37" i="19"/>
  <c r="F243" i="19" s="1"/>
  <c r="F79" i="19"/>
  <c r="F39" i="19"/>
  <c r="F245" i="19" s="1"/>
  <c r="F35" i="19"/>
  <c r="F241" i="19" s="1"/>
  <c r="F75" i="19"/>
  <c r="F36" i="19"/>
  <c r="F242" i="19" s="1"/>
  <c r="M189" i="19"/>
  <c r="M196" i="19"/>
  <c r="M89" i="19"/>
  <c r="M74" i="19"/>
  <c r="M81" i="19"/>
  <c r="M195" i="19"/>
  <c r="M88" i="19"/>
  <c r="M80" i="19"/>
  <c r="M194" i="19"/>
  <c r="M87" i="19"/>
  <c r="M95" i="19"/>
  <c r="M79" i="19"/>
  <c r="M190" i="19"/>
  <c r="M198" i="19"/>
  <c r="M91" i="19"/>
  <c r="M197" i="19"/>
  <c r="M76" i="19"/>
  <c r="M33" i="19"/>
  <c r="M239" i="19" s="1"/>
  <c r="M41" i="19"/>
  <c r="M247" i="19" s="1"/>
  <c r="M92" i="19"/>
  <c r="M93" i="19"/>
  <c r="M32" i="19"/>
  <c r="M238" i="19" s="1"/>
  <c r="M40" i="19"/>
  <c r="M246" i="19" s="1"/>
  <c r="M75" i="19"/>
  <c r="M39" i="19"/>
  <c r="M245" i="19" s="1"/>
  <c r="M191" i="19"/>
  <c r="M192" i="19"/>
  <c r="M193" i="19"/>
  <c r="M90" i="19"/>
  <c r="M78" i="19"/>
  <c r="M37" i="19"/>
  <c r="M243" i="19" s="1"/>
  <c r="M83" i="19"/>
  <c r="M36" i="19"/>
  <c r="M242" i="19" s="1"/>
  <c r="M86" i="19"/>
  <c r="M35" i="19"/>
  <c r="M241" i="19" s="1"/>
  <c r="M94" i="19"/>
  <c r="M34" i="19"/>
  <c r="M240" i="19" s="1"/>
  <c r="M38" i="19"/>
  <c r="M244" i="19" s="1"/>
  <c r="M77" i="19"/>
  <c r="M82" i="19"/>
  <c r="T195" i="19"/>
  <c r="T88" i="19"/>
  <c r="T80" i="19"/>
  <c r="T194" i="19"/>
  <c r="T87" i="19"/>
  <c r="T95" i="19"/>
  <c r="T79" i="19"/>
  <c r="T193" i="19"/>
  <c r="T94" i="19"/>
  <c r="T78" i="19"/>
  <c r="T197" i="19"/>
  <c r="T90" i="19"/>
  <c r="T189" i="19"/>
  <c r="T196" i="19"/>
  <c r="T32" i="19"/>
  <c r="T238" i="19" s="1"/>
  <c r="T40" i="19"/>
  <c r="T246" i="19" s="1"/>
  <c r="T86" i="19"/>
  <c r="T74" i="19"/>
  <c r="T83" i="19"/>
  <c r="T39" i="19"/>
  <c r="T245" i="19" s="1"/>
  <c r="T77" i="19"/>
  <c r="T38" i="19"/>
  <c r="T244" i="19" s="1"/>
  <c r="T91" i="19"/>
  <c r="T89" i="19"/>
  <c r="T76" i="19"/>
  <c r="T36" i="19"/>
  <c r="T242" i="19" s="1"/>
  <c r="T93" i="19"/>
  <c r="T81" i="19"/>
  <c r="T35" i="19"/>
  <c r="T241" i="19" s="1"/>
  <c r="T41" i="19"/>
  <c r="T247" i="19" s="1"/>
  <c r="T198" i="19"/>
  <c r="T190" i="19"/>
  <c r="T92" i="19"/>
  <c r="T33" i="19"/>
  <c r="T239" i="19" s="1"/>
  <c r="T34" i="19"/>
  <c r="T240" i="19" s="1"/>
  <c r="T37" i="19"/>
  <c r="T243" i="19" s="1"/>
  <c r="T191" i="19"/>
  <c r="T82" i="19"/>
  <c r="T192" i="19"/>
  <c r="T75" i="19"/>
  <c r="K194" i="19"/>
  <c r="K87" i="19"/>
  <c r="K95" i="19"/>
  <c r="K79" i="19"/>
  <c r="K193" i="19"/>
  <c r="K94" i="19"/>
  <c r="K78" i="19"/>
  <c r="K192" i="19"/>
  <c r="K86" i="19"/>
  <c r="K93" i="19"/>
  <c r="K77" i="19"/>
  <c r="K189" i="19"/>
  <c r="K196" i="19"/>
  <c r="K89" i="19"/>
  <c r="K195" i="19"/>
  <c r="K75" i="19"/>
  <c r="K39" i="19"/>
  <c r="K245" i="19" s="1"/>
  <c r="K92" i="19"/>
  <c r="K80" i="19"/>
  <c r="K38" i="19"/>
  <c r="K244" i="19" s="1"/>
  <c r="K90" i="19"/>
  <c r="K74" i="19"/>
  <c r="K190" i="19"/>
  <c r="K191" i="19"/>
  <c r="K198" i="19"/>
  <c r="K37" i="19"/>
  <c r="K243" i="19" s="1"/>
  <c r="K88" i="19"/>
  <c r="K35" i="19"/>
  <c r="K241" i="19" s="1"/>
  <c r="K82" i="19"/>
  <c r="K34" i="19"/>
  <c r="K240" i="19" s="1"/>
  <c r="K36" i="19"/>
  <c r="K242" i="19" s="1"/>
  <c r="K32" i="19"/>
  <c r="K238" i="19" s="1"/>
  <c r="K76" i="19"/>
  <c r="K41" i="19"/>
  <c r="K247" i="19" s="1"/>
  <c r="K91" i="19"/>
  <c r="K83" i="19"/>
  <c r="K197" i="19"/>
  <c r="K40" i="19"/>
  <c r="K246" i="19" s="1"/>
  <c r="K81" i="19"/>
  <c r="K33" i="19"/>
  <c r="K239" i="19" s="1"/>
  <c r="Z193" i="19"/>
  <c r="Z94" i="19"/>
  <c r="Z78" i="19"/>
  <c r="Z192" i="19"/>
  <c r="Z86" i="19"/>
  <c r="Z93" i="19"/>
  <c r="Z77" i="19"/>
  <c r="Z191" i="19"/>
  <c r="Z92" i="19"/>
  <c r="Z76" i="19"/>
  <c r="Z195" i="19"/>
  <c r="Z88" i="19"/>
  <c r="Z189" i="19"/>
  <c r="Z87" i="19"/>
  <c r="Z81" i="19"/>
  <c r="Z38" i="19"/>
  <c r="Z244" i="19" s="1"/>
  <c r="Z198" i="19"/>
  <c r="Z75" i="19"/>
  <c r="Z37" i="19"/>
  <c r="Z243" i="19" s="1"/>
  <c r="Z196" i="19"/>
  <c r="Z90" i="19"/>
  <c r="Z80" i="19"/>
  <c r="Z36" i="19"/>
  <c r="Z242" i="19" s="1"/>
  <c r="Z194" i="19"/>
  <c r="Z74" i="19"/>
  <c r="Z79" i="19"/>
  <c r="Z34" i="19"/>
  <c r="Z240" i="19" s="1"/>
  <c r="Z91" i="19"/>
  <c r="Z33" i="19"/>
  <c r="Z239" i="19" s="1"/>
  <c r="Z41" i="19"/>
  <c r="Z247" i="19" s="1"/>
  <c r="Z39" i="19"/>
  <c r="Z245" i="19" s="1"/>
  <c r="Z40" i="19"/>
  <c r="Z246" i="19" s="1"/>
  <c r="Z95" i="19"/>
  <c r="Z190" i="19"/>
  <c r="Z89" i="19"/>
  <c r="Z82" i="19"/>
  <c r="Z35" i="19"/>
  <c r="Z241" i="19" s="1"/>
  <c r="Z197" i="19"/>
  <c r="Z83" i="19"/>
  <c r="Z32" i="19"/>
  <c r="Z238" i="19" s="1"/>
  <c r="Y192" i="19"/>
  <c r="Y86" i="19"/>
  <c r="Y93" i="19"/>
  <c r="Y77" i="19"/>
  <c r="Y191" i="19"/>
  <c r="Y92" i="19"/>
  <c r="Y76" i="19"/>
  <c r="Y190" i="19"/>
  <c r="Y198" i="19"/>
  <c r="Y91" i="19"/>
  <c r="Y75" i="19"/>
  <c r="Y194" i="19"/>
  <c r="Y87" i="19"/>
  <c r="Y193" i="19"/>
  <c r="Y94" i="19"/>
  <c r="Y37" i="19"/>
  <c r="Y243" i="19" s="1"/>
  <c r="Y90" i="19"/>
  <c r="Y80" i="19"/>
  <c r="Y36" i="19"/>
  <c r="Y242" i="19" s="1"/>
  <c r="Y196" i="19"/>
  <c r="Y35" i="19"/>
  <c r="Y241" i="19" s="1"/>
  <c r="Y88" i="19"/>
  <c r="Y33" i="19"/>
  <c r="Y239" i="19" s="1"/>
  <c r="Y41" i="19"/>
  <c r="Y247" i="19" s="1"/>
  <c r="Y197" i="19"/>
  <c r="Y78" i="19"/>
  <c r="Y82" i="19"/>
  <c r="Y32" i="19"/>
  <c r="Y238" i="19" s="1"/>
  <c r="Y40" i="19"/>
  <c r="Y246" i="19" s="1"/>
  <c r="Y81" i="19"/>
  <c r="Y38" i="19"/>
  <c r="Y244" i="19" s="1"/>
  <c r="Y39" i="19"/>
  <c r="Y245" i="19" s="1"/>
  <c r="Y189" i="19"/>
  <c r="Y34" i="19"/>
  <c r="Y240" i="19" s="1"/>
  <c r="Y195" i="19"/>
  <c r="Y89" i="19"/>
  <c r="Y74" i="19"/>
  <c r="Y83" i="19"/>
  <c r="Y79" i="19"/>
  <c r="Y95" i="19"/>
  <c r="I192" i="19"/>
  <c r="I86" i="19"/>
  <c r="I93" i="19"/>
  <c r="I77" i="19"/>
  <c r="I191" i="19"/>
  <c r="I92" i="19"/>
  <c r="I76" i="19"/>
  <c r="I190" i="19"/>
  <c r="I198" i="19"/>
  <c r="I91" i="19"/>
  <c r="I75" i="19"/>
  <c r="I83" i="19"/>
  <c r="I194" i="19"/>
  <c r="I87" i="19"/>
  <c r="I193" i="19"/>
  <c r="I37" i="19"/>
  <c r="I243" i="19" s="1"/>
  <c r="I189" i="19"/>
  <c r="I90" i="19"/>
  <c r="I74" i="19"/>
  <c r="I79" i="19"/>
  <c r="I36" i="19"/>
  <c r="I242" i="19" s="1"/>
  <c r="I88" i="19"/>
  <c r="I196" i="19"/>
  <c r="I35" i="19"/>
  <c r="I241" i="19" s="1"/>
  <c r="I95" i="19"/>
  <c r="I33" i="19"/>
  <c r="I239" i="19" s="1"/>
  <c r="I41" i="19"/>
  <c r="I247" i="19" s="1"/>
  <c r="I197" i="19"/>
  <c r="I81" i="19"/>
  <c r="I32" i="19"/>
  <c r="I238" i="19" s="1"/>
  <c r="I40" i="19"/>
  <c r="I246" i="19" s="1"/>
  <c r="I89" i="19"/>
  <c r="I94" i="19"/>
  <c r="I39" i="19"/>
  <c r="I245" i="19" s="1"/>
  <c r="I82" i="19"/>
  <c r="I38" i="19"/>
  <c r="I244" i="19" s="1"/>
  <c r="I195" i="19"/>
  <c r="I78" i="19"/>
  <c r="I80" i="19"/>
  <c r="I34" i="19"/>
  <c r="I240" i="19" s="1"/>
  <c r="X191" i="19"/>
  <c r="X92" i="19"/>
  <c r="X76" i="19"/>
  <c r="X190" i="19"/>
  <c r="X198" i="19"/>
  <c r="X91" i="19"/>
  <c r="X75" i="19"/>
  <c r="X197" i="19"/>
  <c r="X90" i="19"/>
  <c r="X82" i="19"/>
  <c r="X193" i="19"/>
  <c r="X192" i="19"/>
  <c r="X80" i="19"/>
  <c r="X36" i="19"/>
  <c r="X242" i="19" s="1"/>
  <c r="X196" i="19"/>
  <c r="X93" i="19"/>
  <c r="X35" i="19"/>
  <c r="X241" i="19" s="1"/>
  <c r="X88" i="19"/>
  <c r="X74" i="19"/>
  <c r="X79" i="19"/>
  <c r="X34" i="19"/>
  <c r="X240" i="19" s="1"/>
  <c r="X194" i="19"/>
  <c r="X86" i="19"/>
  <c r="X78" i="19"/>
  <c r="X32" i="19"/>
  <c r="X238" i="19" s="1"/>
  <c r="X40" i="19"/>
  <c r="X246" i="19" s="1"/>
  <c r="X89" i="19"/>
  <c r="X95" i="19"/>
  <c r="X83" i="19"/>
  <c r="X39" i="19"/>
  <c r="X245" i="19" s="1"/>
  <c r="X189" i="19"/>
  <c r="X37" i="19"/>
  <c r="X243" i="19" s="1"/>
  <c r="X41" i="19"/>
  <c r="X247" i="19" s="1"/>
  <c r="X77" i="19"/>
  <c r="X94" i="19"/>
  <c r="X195" i="19"/>
  <c r="X81" i="19"/>
  <c r="X33" i="19"/>
  <c r="X239" i="19" s="1"/>
  <c r="X87" i="19"/>
  <c r="X38" i="19"/>
  <c r="X244" i="19" s="1"/>
  <c r="P191" i="19"/>
  <c r="P92" i="19"/>
  <c r="P76" i="19"/>
  <c r="P190" i="19"/>
  <c r="P198" i="19"/>
  <c r="P91" i="19"/>
  <c r="P75" i="19"/>
  <c r="P83" i="19"/>
  <c r="P197" i="19"/>
  <c r="P90" i="19"/>
  <c r="P82" i="19"/>
  <c r="P193" i="19"/>
  <c r="P192" i="19"/>
  <c r="P86" i="19"/>
  <c r="P95" i="19"/>
  <c r="P36" i="19"/>
  <c r="P242" i="19" s="1"/>
  <c r="P87" i="19"/>
  <c r="P89" i="19"/>
  <c r="P77" i="19"/>
  <c r="P81" i="19"/>
  <c r="P35" i="19"/>
  <c r="P241" i="19" s="1"/>
  <c r="P195" i="19"/>
  <c r="P94" i="19"/>
  <c r="P34" i="19"/>
  <c r="P240" i="19" s="1"/>
  <c r="P189" i="19"/>
  <c r="P93" i="19"/>
  <c r="P32" i="19"/>
  <c r="P238" i="19" s="1"/>
  <c r="P40" i="19"/>
  <c r="P246" i="19" s="1"/>
  <c r="P196" i="19"/>
  <c r="P74" i="19"/>
  <c r="P79" i="19"/>
  <c r="P39" i="19"/>
  <c r="P245" i="19" s="1"/>
  <c r="P80" i="19"/>
  <c r="P88" i="19"/>
  <c r="P33" i="19"/>
  <c r="P239" i="19" s="1"/>
  <c r="P78" i="19"/>
  <c r="P194" i="19"/>
  <c r="P37" i="19"/>
  <c r="P243" i="19" s="1"/>
  <c r="P38" i="19"/>
  <c r="P244" i="19" s="1"/>
  <c r="P41" i="19"/>
  <c r="P247" i="19" s="1"/>
  <c r="H191" i="19"/>
  <c r="H92" i="19"/>
  <c r="H76" i="19"/>
  <c r="H190" i="19"/>
  <c r="H198" i="19"/>
  <c r="H91" i="19"/>
  <c r="H75" i="19"/>
  <c r="H83" i="19"/>
  <c r="H197" i="19"/>
  <c r="H90" i="19"/>
  <c r="H82" i="19"/>
  <c r="H193" i="19"/>
  <c r="H192" i="19"/>
  <c r="H189" i="19"/>
  <c r="H74" i="19"/>
  <c r="H79" i="19"/>
  <c r="H36" i="19"/>
  <c r="H242" i="19" s="1"/>
  <c r="H196" i="19"/>
  <c r="H35" i="19"/>
  <c r="H241" i="19" s="1"/>
  <c r="H88" i="19"/>
  <c r="H78" i="19"/>
  <c r="H34" i="19"/>
  <c r="H240" i="19" s="1"/>
  <c r="H95" i="19"/>
  <c r="H194" i="19"/>
  <c r="H86" i="19"/>
  <c r="H77" i="19"/>
  <c r="H81" i="19"/>
  <c r="H32" i="19"/>
  <c r="H238" i="19" s="1"/>
  <c r="H40" i="19"/>
  <c r="H246" i="19" s="1"/>
  <c r="H89" i="19"/>
  <c r="H94" i="19"/>
  <c r="H39" i="19"/>
  <c r="H245" i="19" s="1"/>
  <c r="H38" i="19"/>
  <c r="H244" i="19" s="1"/>
  <c r="H33" i="19"/>
  <c r="H239" i="19" s="1"/>
  <c r="H37" i="19"/>
  <c r="H243" i="19" s="1"/>
  <c r="H41" i="19"/>
  <c r="H247" i="19" s="1"/>
  <c r="H87" i="19"/>
  <c r="H93" i="19"/>
  <c r="H195" i="19"/>
  <c r="H80" i="19"/>
  <c r="E195" i="19"/>
  <c r="E196" i="19"/>
  <c r="E197" i="19"/>
  <c r="E198" i="19"/>
  <c r="E86" i="19"/>
  <c r="E87" i="19"/>
  <c r="E92" i="19"/>
  <c r="E93" i="19"/>
  <c r="E94" i="19"/>
  <c r="E95" i="19"/>
  <c r="E74" i="19"/>
  <c r="E75" i="19"/>
  <c r="E80" i="19"/>
  <c r="E81" i="19"/>
  <c r="E82" i="19"/>
  <c r="E83" i="19"/>
  <c r="E32" i="19"/>
  <c r="E238" i="19" s="1"/>
  <c r="E33" i="19"/>
  <c r="E239" i="19" s="1"/>
  <c r="E34" i="19"/>
  <c r="E35" i="19"/>
  <c r="E36" i="19"/>
  <c r="E37" i="19"/>
  <c r="E38" i="19"/>
  <c r="E244" i="19" s="1"/>
  <c r="E39" i="19"/>
  <c r="E245" i="19" s="1"/>
  <c r="E40" i="19"/>
  <c r="E246" i="19" s="1"/>
  <c r="E41" i="19"/>
  <c r="E247" i="19" s="1"/>
  <c r="C198" i="19"/>
  <c r="C93" i="19"/>
  <c r="C35" i="19"/>
  <c r="C33" i="19"/>
  <c r="C239" i="19" s="1"/>
  <c r="C94" i="19"/>
  <c r="C36" i="19"/>
  <c r="C41" i="19"/>
  <c r="C247" i="19" s="1"/>
  <c r="C87" i="19"/>
  <c r="C95" i="19"/>
  <c r="C81" i="19"/>
  <c r="C37" i="19"/>
  <c r="C86" i="19"/>
  <c r="C82" i="19"/>
  <c r="C38" i="19"/>
  <c r="C244" i="19" s="1"/>
  <c r="C75" i="19"/>
  <c r="C83" i="19"/>
  <c r="C39" i="19"/>
  <c r="C245" i="19" s="1"/>
  <c r="C74" i="19"/>
  <c r="C40" i="19"/>
  <c r="C246" i="19" s="1"/>
  <c r="C196" i="19"/>
  <c r="C197" i="19"/>
  <c r="C34" i="19"/>
  <c r="C32" i="19"/>
  <c r="C238" i="19" s="1"/>
  <c r="D2" i="19"/>
  <c r="D13" i="19" s="1"/>
  <c r="E2" i="19"/>
  <c r="F2" i="19"/>
  <c r="F13" i="19" s="1"/>
  <c r="G2" i="19"/>
  <c r="G13" i="19" s="1"/>
  <c r="H2" i="19"/>
  <c r="I2" i="19"/>
  <c r="I13" i="19" s="1"/>
  <c r="J2" i="19"/>
  <c r="J13" i="19" s="1"/>
  <c r="K2" i="19"/>
  <c r="K13" i="19" s="1"/>
  <c r="L2" i="19"/>
  <c r="L13" i="19" s="1"/>
  <c r="M2" i="19"/>
  <c r="M13" i="19" s="1"/>
  <c r="N2" i="19"/>
  <c r="N13" i="19" s="1"/>
  <c r="O2" i="19"/>
  <c r="O13" i="19" s="1"/>
  <c r="P2" i="19"/>
  <c r="Q2" i="19"/>
  <c r="Q13" i="19" s="1"/>
  <c r="R2" i="19"/>
  <c r="R13" i="19" s="1"/>
  <c r="S2" i="19"/>
  <c r="S13" i="19" s="1"/>
  <c r="T2" i="19"/>
  <c r="T13" i="19" s="1"/>
  <c r="U2" i="19"/>
  <c r="U13" i="19" s="1"/>
  <c r="V2" i="19"/>
  <c r="V13" i="19" s="1"/>
  <c r="W2" i="19"/>
  <c r="W13" i="19" s="1"/>
  <c r="X2" i="19"/>
  <c r="X13" i="19" s="1"/>
  <c r="Y2" i="19"/>
  <c r="Y13" i="19" s="1"/>
  <c r="Z2" i="19"/>
  <c r="Z13" i="19" s="1"/>
  <c r="AA2" i="19"/>
  <c r="AA13" i="19" s="1"/>
  <c r="C2" i="19"/>
  <c r="C13" i="19" s="1"/>
  <c r="F285" i="19" l="1"/>
  <c r="C285" i="19"/>
  <c r="N285" i="19"/>
  <c r="G285" i="19"/>
  <c r="H13" i="19"/>
  <c r="I285" i="19"/>
  <c r="O285" i="19"/>
  <c r="P13" i="19"/>
  <c r="D285" i="19"/>
  <c r="E13" i="19"/>
  <c r="Z285" i="19"/>
  <c r="AA261" i="19"/>
  <c r="AA273" i="19"/>
  <c r="AA188" i="19"/>
  <c r="R285" i="19"/>
  <c r="S261" i="19"/>
  <c r="S188" i="19"/>
  <c r="S273" i="19"/>
  <c r="J285" i="19"/>
  <c r="K261" i="19"/>
  <c r="K273" i="19"/>
  <c r="K188" i="19"/>
  <c r="Z273" i="19"/>
  <c r="Z188" i="19"/>
  <c r="Z261" i="19"/>
  <c r="R273" i="19"/>
  <c r="R261" i="19"/>
  <c r="R188" i="19"/>
  <c r="J273" i="19"/>
  <c r="J188" i="19"/>
  <c r="J261" i="19"/>
  <c r="P285" i="19"/>
  <c r="Q188" i="19"/>
  <c r="Q261" i="19"/>
  <c r="Q273" i="19"/>
  <c r="W261" i="19"/>
  <c r="W188" i="19"/>
  <c r="W273" i="19"/>
  <c r="O188" i="19"/>
  <c r="O273" i="19"/>
  <c r="O261" i="19"/>
  <c r="G273" i="19"/>
  <c r="G188" i="19"/>
  <c r="G261" i="19"/>
  <c r="X285" i="19"/>
  <c r="Y261" i="19"/>
  <c r="Y273" i="19"/>
  <c r="Y188" i="19"/>
  <c r="P188" i="19"/>
  <c r="P261" i="19"/>
  <c r="P273" i="19"/>
  <c r="Y285" i="19"/>
  <c r="U285" i="19"/>
  <c r="V273" i="19"/>
  <c r="V188" i="19"/>
  <c r="V261" i="19"/>
  <c r="M285" i="19"/>
  <c r="N261" i="19"/>
  <c r="N188" i="19"/>
  <c r="N273" i="19"/>
  <c r="E285" i="19"/>
  <c r="F261" i="19"/>
  <c r="F273" i="19"/>
  <c r="F188" i="19"/>
  <c r="H285" i="19"/>
  <c r="I188" i="19"/>
  <c r="I261" i="19"/>
  <c r="I273" i="19"/>
  <c r="W285" i="19"/>
  <c r="X188" i="19"/>
  <c r="X273" i="19"/>
  <c r="X261" i="19"/>
  <c r="V285" i="19"/>
  <c r="T285" i="19"/>
  <c r="U273" i="19"/>
  <c r="U188" i="19"/>
  <c r="U261" i="19"/>
  <c r="L285" i="19"/>
  <c r="M188" i="19"/>
  <c r="M261" i="19"/>
  <c r="M273" i="19"/>
  <c r="E188" i="19"/>
  <c r="E273" i="19"/>
  <c r="E261" i="19"/>
  <c r="H273" i="19"/>
  <c r="H188" i="19"/>
  <c r="H261" i="19"/>
  <c r="Q285" i="19"/>
  <c r="B285" i="19"/>
  <c r="C188" i="19"/>
  <c r="C261" i="19"/>
  <c r="C273" i="19"/>
  <c r="S285" i="19"/>
  <c r="T188" i="19"/>
  <c r="T261" i="19"/>
  <c r="T273" i="19"/>
  <c r="K285" i="19"/>
  <c r="L188" i="19"/>
  <c r="L261" i="19"/>
  <c r="L273" i="19"/>
  <c r="D188" i="19"/>
  <c r="D261" i="19"/>
  <c r="D273" i="19"/>
  <c r="D59" i="19"/>
  <c r="E59" i="19"/>
  <c r="E243" i="19" s="1"/>
  <c r="F59" i="19"/>
  <c r="G59" i="19"/>
  <c r="H59" i="19"/>
  <c r="I59" i="19"/>
  <c r="J59" i="19"/>
  <c r="K59" i="19"/>
  <c r="L59" i="19"/>
  <c r="M59" i="19"/>
  <c r="N59" i="19"/>
  <c r="O59" i="19"/>
  <c r="P59" i="19"/>
  <c r="Q59" i="19"/>
  <c r="R59" i="19"/>
  <c r="R123" i="19" s="1"/>
  <c r="S59" i="19"/>
  <c r="T59" i="19"/>
  <c r="U59" i="19"/>
  <c r="V59" i="19"/>
  <c r="W59" i="19"/>
  <c r="X59" i="19"/>
  <c r="Y59" i="19"/>
  <c r="Z59" i="19"/>
  <c r="Z123" i="19" s="1"/>
  <c r="AA59" i="19"/>
  <c r="AA123" i="19" s="1"/>
  <c r="D44" i="19"/>
  <c r="E44" i="19"/>
  <c r="F44" i="19"/>
  <c r="G44" i="19"/>
  <c r="H44" i="19"/>
  <c r="I44" i="19"/>
  <c r="J44" i="19"/>
  <c r="K44" i="19"/>
  <c r="L44" i="19"/>
  <c r="M44" i="19"/>
  <c r="N44" i="19"/>
  <c r="O44" i="19"/>
  <c r="P44" i="19"/>
  <c r="Q44" i="19"/>
  <c r="R44" i="19"/>
  <c r="S44" i="19"/>
  <c r="T44" i="19"/>
  <c r="U44" i="19"/>
  <c r="V44" i="19"/>
  <c r="W44" i="19"/>
  <c r="X44" i="19"/>
  <c r="Y44" i="19"/>
  <c r="Z44" i="19"/>
  <c r="AA44" i="19"/>
  <c r="C44" i="19"/>
  <c r="D43" i="19"/>
  <c r="E43" i="19"/>
  <c r="F43" i="19"/>
  <c r="G43" i="19"/>
  <c r="H43" i="19"/>
  <c r="I43" i="19"/>
  <c r="J43" i="19"/>
  <c r="K43" i="19"/>
  <c r="L43" i="19"/>
  <c r="M43" i="19"/>
  <c r="N43" i="19"/>
  <c r="O43" i="19"/>
  <c r="P43" i="19"/>
  <c r="Q43" i="19"/>
  <c r="R43" i="19"/>
  <c r="S43" i="19"/>
  <c r="T43" i="19"/>
  <c r="U43" i="19"/>
  <c r="V43" i="19"/>
  <c r="W43" i="19"/>
  <c r="X43" i="19"/>
  <c r="Y43" i="19"/>
  <c r="Z43" i="19"/>
  <c r="AA43" i="19"/>
  <c r="C43" i="19"/>
  <c r="G211" i="19"/>
  <c r="A283" i="19"/>
  <c r="B283" i="19" s="1"/>
  <c r="A282" i="19"/>
  <c r="B282" i="19" s="1"/>
  <c r="A281" i="19"/>
  <c r="B281" i="19" s="1"/>
  <c r="A280" i="19"/>
  <c r="B280" i="19" s="1"/>
  <c r="A279" i="19"/>
  <c r="B279" i="19" s="1"/>
  <c r="A278" i="19"/>
  <c r="B278" i="19" s="1"/>
  <c r="A277" i="19"/>
  <c r="B277" i="19" s="1"/>
  <c r="A276" i="19"/>
  <c r="B276" i="19" s="1"/>
  <c r="A275" i="19"/>
  <c r="B275" i="19" s="1"/>
  <c r="A274" i="19"/>
  <c r="B274" i="19" s="1"/>
  <c r="A271" i="19"/>
  <c r="B271" i="19" s="1"/>
  <c r="A270" i="19"/>
  <c r="B270" i="19" s="1"/>
  <c r="A269" i="19"/>
  <c r="B269" i="19" s="1"/>
  <c r="A268" i="19"/>
  <c r="B268" i="19" s="1"/>
  <c r="A267" i="19"/>
  <c r="B267" i="19" s="1"/>
  <c r="A266" i="19"/>
  <c r="B266" i="19" s="1"/>
  <c r="A265" i="19"/>
  <c r="B265" i="19" s="1"/>
  <c r="A264" i="19"/>
  <c r="B264" i="19" s="1"/>
  <c r="A263" i="19"/>
  <c r="B263" i="19" s="1"/>
  <c r="A262" i="19"/>
  <c r="B262" i="19" s="1"/>
  <c r="A259" i="19"/>
  <c r="B259" i="19" s="1"/>
  <c r="A258" i="19"/>
  <c r="B258" i="19" s="1"/>
  <c r="A257" i="19"/>
  <c r="B257" i="19" s="1"/>
  <c r="A256" i="19"/>
  <c r="B256" i="19" s="1"/>
  <c r="A255" i="19"/>
  <c r="B255" i="19" s="1"/>
  <c r="A254" i="19"/>
  <c r="B254" i="19" s="1"/>
  <c r="A253" i="19"/>
  <c r="B253" i="19" s="1"/>
  <c r="A252" i="19"/>
  <c r="B252" i="19" s="1"/>
  <c r="A251" i="19"/>
  <c r="B251" i="19" s="1"/>
  <c r="A250" i="19"/>
  <c r="B250" i="19" s="1"/>
  <c r="A247" i="19"/>
  <c r="B247" i="19" s="1"/>
  <c r="A246" i="19"/>
  <c r="B246" i="19" s="1"/>
  <c r="A245" i="19"/>
  <c r="B245" i="19" s="1"/>
  <c r="A244" i="19"/>
  <c r="B244" i="19" s="1"/>
  <c r="A243" i="19"/>
  <c r="B243" i="19" s="1"/>
  <c r="A242" i="19"/>
  <c r="B242" i="19" s="1"/>
  <c r="A241" i="19"/>
  <c r="B241" i="19" s="1"/>
  <c r="A240" i="19"/>
  <c r="B240" i="19" s="1"/>
  <c r="A239" i="19"/>
  <c r="B239" i="19" s="1"/>
  <c r="A238" i="19"/>
  <c r="B238" i="19" s="1"/>
  <c r="A235" i="19"/>
  <c r="B235" i="19" s="1"/>
  <c r="A234" i="19"/>
  <c r="B234" i="19" s="1"/>
  <c r="A233" i="19"/>
  <c r="B233" i="19" s="1"/>
  <c r="A232" i="19"/>
  <c r="B232" i="19" s="1"/>
  <c r="A231" i="19"/>
  <c r="B231" i="19" s="1"/>
  <c r="A230" i="19"/>
  <c r="B230" i="19" s="1"/>
  <c r="A229" i="19"/>
  <c r="B229" i="19" s="1"/>
  <c r="A228" i="19"/>
  <c r="B228" i="19" s="1"/>
  <c r="A227" i="19"/>
  <c r="B227" i="19" s="1"/>
  <c r="A226" i="19"/>
  <c r="B226" i="19" s="1"/>
  <c r="A223" i="19"/>
  <c r="B223" i="19" s="1"/>
  <c r="A222" i="19"/>
  <c r="B222" i="19" s="1"/>
  <c r="A221" i="19"/>
  <c r="B221" i="19" s="1"/>
  <c r="A220" i="19"/>
  <c r="B220" i="19" s="1"/>
  <c r="A219" i="19"/>
  <c r="B219" i="19" s="1"/>
  <c r="A218" i="19"/>
  <c r="B218" i="19" s="1"/>
  <c r="A217" i="19"/>
  <c r="B217" i="19" s="1"/>
  <c r="A216" i="19"/>
  <c r="B216" i="19" s="1"/>
  <c r="A215" i="19"/>
  <c r="B215" i="19" s="1"/>
  <c r="A214" i="19"/>
  <c r="B214" i="19" s="1"/>
  <c r="A211" i="19"/>
  <c r="B211" i="19" s="1"/>
  <c r="A210" i="19"/>
  <c r="B210" i="19" s="1"/>
  <c r="A209" i="19"/>
  <c r="B209" i="19" s="1"/>
  <c r="A208" i="19"/>
  <c r="B208" i="19" s="1"/>
  <c r="A207" i="19"/>
  <c r="B207" i="19" s="1"/>
  <c r="A206" i="19"/>
  <c r="B206" i="19" s="1"/>
  <c r="A205" i="19"/>
  <c r="B205" i="19" s="1"/>
  <c r="A204" i="19"/>
  <c r="B204" i="19" s="1"/>
  <c r="A203" i="19"/>
  <c r="B203" i="19" s="1"/>
  <c r="A202" i="19"/>
  <c r="B202" i="19" s="1"/>
  <c r="A198" i="19"/>
  <c r="B198" i="19" s="1"/>
  <c r="A197" i="19"/>
  <c r="B197" i="19" s="1"/>
  <c r="A196" i="19"/>
  <c r="B196" i="19" s="1"/>
  <c r="A195" i="19"/>
  <c r="B195" i="19" s="1"/>
  <c r="A194" i="19"/>
  <c r="B194" i="19" s="1"/>
  <c r="A193" i="19"/>
  <c r="B193" i="19" s="1"/>
  <c r="A192" i="19"/>
  <c r="B192" i="19" s="1"/>
  <c r="A191" i="19"/>
  <c r="B191" i="19" s="1"/>
  <c r="A190" i="19"/>
  <c r="B190" i="19" s="1"/>
  <c r="A189" i="19"/>
  <c r="B189" i="19" s="1"/>
  <c r="A186" i="19"/>
  <c r="A185" i="19"/>
  <c r="A184" i="19"/>
  <c r="A183" i="19"/>
  <c r="A182" i="19"/>
  <c r="A181" i="19"/>
  <c r="A180" i="19"/>
  <c r="A179" i="19"/>
  <c r="A178" i="19"/>
  <c r="A177" i="19"/>
  <c r="B177" i="19" s="1"/>
  <c r="A174" i="19"/>
  <c r="B174" i="19" s="1"/>
  <c r="A173" i="19"/>
  <c r="B173" i="19" s="1"/>
  <c r="A172" i="19"/>
  <c r="B172" i="19" s="1"/>
  <c r="A171" i="19"/>
  <c r="B171" i="19" s="1"/>
  <c r="A170" i="19"/>
  <c r="B170" i="19" s="1"/>
  <c r="A169" i="19"/>
  <c r="B169" i="19" s="1"/>
  <c r="A168" i="19"/>
  <c r="B168" i="19" s="1"/>
  <c r="A167" i="19"/>
  <c r="B167" i="19" s="1"/>
  <c r="A166" i="19"/>
  <c r="B166" i="19" s="1"/>
  <c r="A165" i="19"/>
  <c r="B165" i="19" s="1"/>
  <c r="A162" i="19"/>
  <c r="A161" i="19"/>
  <c r="A160" i="19"/>
  <c r="A159" i="19"/>
  <c r="A158" i="19"/>
  <c r="A157" i="19"/>
  <c r="A156" i="19"/>
  <c r="A155" i="19"/>
  <c r="A154" i="19"/>
  <c r="A153" i="19"/>
  <c r="A147" i="19"/>
  <c r="B147" i="19" s="1"/>
  <c r="A146" i="19"/>
  <c r="B146" i="19" s="1"/>
  <c r="A145" i="19"/>
  <c r="B145" i="19" s="1"/>
  <c r="A144" i="19"/>
  <c r="B144" i="19" s="1"/>
  <c r="A143" i="19"/>
  <c r="B143" i="19" s="1"/>
  <c r="A142" i="19"/>
  <c r="B142" i="19" s="1"/>
  <c r="A141" i="19"/>
  <c r="B141" i="19" s="1"/>
  <c r="A140" i="19"/>
  <c r="B140" i="19" s="1"/>
  <c r="A139" i="19"/>
  <c r="B139" i="19" s="1"/>
  <c r="A138" i="19"/>
  <c r="B138" i="19" s="1"/>
  <c r="A135" i="19"/>
  <c r="A134" i="19"/>
  <c r="A133" i="19"/>
  <c r="A132" i="19"/>
  <c r="A131" i="19"/>
  <c r="A130" i="19"/>
  <c r="A129" i="19"/>
  <c r="A128" i="19"/>
  <c r="A127" i="19"/>
  <c r="A126" i="19"/>
  <c r="A121" i="19"/>
  <c r="A120" i="19"/>
  <c r="A119" i="19"/>
  <c r="A118" i="19"/>
  <c r="A117" i="19"/>
  <c r="A116" i="19"/>
  <c r="A115" i="19"/>
  <c r="A114" i="19"/>
  <c r="A113" i="19"/>
  <c r="A112" i="19"/>
  <c r="A107" i="19"/>
  <c r="A106" i="19"/>
  <c r="A105" i="19"/>
  <c r="A104" i="19"/>
  <c r="A103" i="19"/>
  <c r="A102" i="19"/>
  <c r="A101" i="19"/>
  <c r="A100" i="19"/>
  <c r="A99" i="19"/>
  <c r="A98" i="19"/>
  <c r="A95" i="19"/>
  <c r="B95" i="19" s="1"/>
  <c r="A94" i="19"/>
  <c r="B94" i="19" s="1"/>
  <c r="A93" i="19"/>
  <c r="B93" i="19" s="1"/>
  <c r="A92" i="19"/>
  <c r="B92" i="19" s="1"/>
  <c r="A91" i="19"/>
  <c r="B91" i="19" s="1"/>
  <c r="A90" i="19"/>
  <c r="B90" i="19" s="1"/>
  <c r="A89" i="19"/>
  <c r="B89" i="19" s="1"/>
  <c r="A88" i="19"/>
  <c r="B88" i="19" s="1"/>
  <c r="A87" i="19"/>
  <c r="B87" i="19" s="1"/>
  <c r="A86" i="19"/>
  <c r="B86" i="19" s="1"/>
  <c r="A83" i="19"/>
  <c r="A82" i="19"/>
  <c r="A81" i="19"/>
  <c r="A80" i="19"/>
  <c r="A79" i="19"/>
  <c r="A78" i="19"/>
  <c r="A77" i="19"/>
  <c r="A76" i="19"/>
  <c r="A75" i="19"/>
  <c r="A74" i="19"/>
  <c r="A71" i="19"/>
  <c r="A70" i="19"/>
  <c r="A69" i="19"/>
  <c r="A68" i="19"/>
  <c r="A67" i="19"/>
  <c r="A66" i="19"/>
  <c r="A65" i="19"/>
  <c r="A64" i="19"/>
  <c r="A63" i="19"/>
  <c r="A62" i="19"/>
  <c r="A57" i="19"/>
  <c r="A56" i="19"/>
  <c r="A55" i="19"/>
  <c r="A54" i="19"/>
  <c r="A53" i="19"/>
  <c r="A52" i="19"/>
  <c r="A51" i="19"/>
  <c r="A50" i="19"/>
  <c r="A49" i="19"/>
  <c r="A48" i="19"/>
  <c r="B41" i="19"/>
  <c r="B40" i="19"/>
  <c r="B39" i="19"/>
  <c r="B38" i="19"/>
  <c r="B37" i="19"/>
  <c r="B36" i="19"/>
  <c r="B35" i="19"/>
  <c r="B34" i="19"/>
  <c r="B33" i="19"/>
  <c r="B32" i="19"/>
  <c r="C240" i="19" l="1"/>
  <c r="C242" i="19"/>
  <c r="C241" i="19"/>
  <c r="C243" i="19"/>
  <c r="D239" i="19"/>
  <c r="D238" i="19"/>
  <c r="E240" i="19"/>
  <c r="E241" i="19"/>
  <c r="E242" i="19"/>
  <c r="D63" i="19"/>
  <c r="L63" i="19"/>
  <c r="T63" i="19"/>
  <c r="E63" i="19"/>
  <c r="M63" i="19"/>
  <c r="U63" i="19"/>
  <c r="G63" i="19"/>
  <c r="Q63" i="19"/>
  <c r="AA63" i="19"/>
  <c r="H63" i="19"/>
  <c r="R63" i="19"/>
  <c r="I63" i="19"/>
  <c r="S63" i="19"/>
  <c r="F63" i="19"/>
  <c r="J63" i="19"/>
  <c r="V63" i="19"/>
  <c r="K63" i="19"/>
  <c r="W63" i="19"/>
  <c r="N63" i="19"/>
  <c r="X63" i="19"/>
  <c r="Z63" i="19"/>
  <c r="O63" i="19"/>
  <c r="Y63" i="19"/>
  <c r="P63" i="19"/>
  <c r="C63" i="19"/>
  <c r="I121" i="19"/>
  <c r="Q121" i="19"/>
  <c r="Y121" i="19"/>
  <c r="J121" i="19"/>
  <c r="R121" i="19"/>
  <c r="Z121" i="19"/>
  <c r="K121" i="19"/>
  <c r="S121" i="19"/>
  <c r="AA121" i="19"/>
  <c r="D121" i="19"/>
  <c r="L121" i="19"/>
  <c r="T121" i="19"/>
  <c r="E121" i="19"/>
  <c r="M121" i="19"/>
  <c r="U121" i="19"/>
  <c r="F121" i="19"/>
  <c r="N121" i="19"/>
  <c r="V121" i="19"/>
  <c r="G121" i="19"/>
  <c r="O121" i="19"/>
  <c r="W121" i="19"/>
  <c r="P121" i="19"/>
  <c r="X121" i="19"/>
  <c r="H121" i="19"/>
  <c r="C121" i="19"/>
  <c r="D66" i="19"/>
  <c r="L66" i="19"/>
  <c r="T66" i="19"/>
  <c r="E66" i="19"/>
  <c r="M66" i="19"/>
  <c r="U66" i="19"/>
  <c r="I66" i="19"/>
  <c r="S66" i="19"/>
  <c r="J66" i="19"/>
  <c r="V66" i="19"/>
  <c r="H66" i="19"/>
  <c r="K66" i="19"/>
  <c r="W66" i="19"/>
  <c r="C66" i="19"/>
  <c r="N66" i="19"/>
  <c r="X66" i="19"/>
  <c r="O66" i="19"/>
  <c r="Y66" i="19"/>
  <c r="F66" i="19"/>
  <c r="P66" i="19"/>
  <c r="Z66" i="19"/>
  <c r="R66" i="19"/>
  <c r="G66" i="19"/>
  <c r="Q66" i="19"/>
  <c r="AA66" i="19"/>
  <c r="X104" i="19"/>
  <c r="P104" i="19"/>
  <c r="H104" i="19"/>
  <c r="W104" i="19"/>
  <c r="O104" i="19"/>
  <c r="G104" i="19"/>
  <c r="T104" i="19"/>
  <c r="L104" i="19"/>
  <c r="D104" i="19"/>
  <c r="Y104" i="19"/>
  <c r="K104" i="19"/>
  <c r="V104" i="19"/>
  <c r="J104" i="19"/>
  <c r="U104" i="19"/>
  <c r="I104" i="19"/>
  <c r="S104" i="19"/>
  <c r="F104" i="19"/>
  <c r="R104" i="19"/>
  <c r="E104" i="19"/>
  <c r="Q104" i="19"/>
  <c r="C104" i="19"/>
  <c r="AA104" i="19"/>
  <c r="Z104" i="19"/>
  <c r="N104" i="19"/>
  <c r="M104" i="19"/>
  <c r="I116" i="19"/>
  <c r="Q116" i="19"/>
  <c r="Y116" i="19"/>
  <c r="J116" i="19"/>
  <c r="R116" i="19"/>
  <c r="Z116" i="19"/>
  <c r="K116" i="19"/>
  <c r="S116" i="19"/>
  <c r="AA116" i="19"/>
  <c r="D116" i="19"/>
  <c r="L116" i="19"/>
  <c r="T116" i="19"/>
  <c r="E116" i="19"/>
  <c r="M116" i="19"/>
  <c r="U116" i="19"/>
  <c r="F116" i="19"/>
  <c r="N116" i="19"/>
  <c r="V116" i="19"/>
  <c r="G116" i="19"/>
  <c r="O116" i="19"/>
  <c r="W116" i="19"/>
  <c r="H116" i="19"/>
  <c r="P116" i="19"/>
  <c r="X116" i="19"/>
  <c r="C116" i="19"/>
  <c r="I128" i="19"/>
  <c r="Q128" i="19"/>
  <c r="Y128" i="19"/>
  <c r="J128" i="19"/>
  <c r="R128" i="19"/>
  <c r="Z128" i="19"/>
  <c r="M128" i="19"/>
  <c r="U128" i="19"/>
  <c r="L128" i="19"/>
  <c r="X128" i="19"/>
  <c r="N128" i="19"/>
  <c r="AA128" i="19"/>
  <c r="O128" i="19"/>
  <c r="P128" i="19"/>
  <c r="F128" i="19"/>
  <c r="S128" i="19"/>
  <c r="G128" i="19"/>
  <c r="T128" i="19"/>
  <c r="H128" i="19"/>
  <c r="V128" i="19"/>
  <c r="K128" i="19"/>
  <c r="W128" i="19"/>
  <c r="D159" i="19"/>
  <c r="K159" i="19"/>
  <c r="G159" i="19"/>
  <c r="E159" i="19"/>
  <c r="H159" i="19"/>
  <c r="X159" i="19"/>
  <c r="M159" i="19"/>
  <c r="F159" i="19"/>
  <c r="F183" i="19" s="1"/>
  <c r="I159" i="19"/>
  <c r="C159" i="19"/>
  <c r="J159" i="19"/>
  <c r="P159" i="19"/>
  <c r="P183" i="19" s="1"/>
  <c r="Z159" i="19"/>
  <c r="T159" i="19"/>
  <c r="T183" i="19" s="1"/>
  <c r="AA159" i="19"/>
  <c r="V159" i="19"/>
  <c r="W159" i="19"/>
  <c r="O159" i="19"/>
  <c r="Q159" i="19"/>
  <c r="N159" i="19"/>
  <c r="N183" i="19" s="1"/>
  <c r="U159" i="19"/>
  <c r="L159" i="19"/>
  <c r="S159" i="19"/>
  <c r="S183" i="19" s="1"/>
  <c r="R159" i="19"/>
  <c r="R183" i="19" s="1"/>
  <c r="Y159" i="19"/>
  <c r="X105" i="19"/>
  <c r="P105" i="19"/>
  <c r="H105" i="19"/>
  <c r="W105" i="19"/>
  <c r="O105" i="19"/>
  <c r="G105" i="19"/>
  <c r="T105" i="19"/>
  <c r="L105" i="19"/>
  <c r="D105" i="19"/>
  <c r="Z105" i="19"/>
  <c r="M105" i="19"/>
  <c r="Y105" i="19"/>
  <c r="K105" i="19"/>
  <c r="V105" i="19"/>
  <c r="J105" i="19"/>
  <c r="U105" i="19"/>
  <c r="I105" i="19"/>
  <c r="S105" i="19"/>
  <c r="F105" i="19"/>
  <c r="R105" i="19"/>
  <c r="E105" i="19"/>
  <c r="Q105" i="19"/>
  <c r="N105" i="19"/>
  <c r="C105" i="19"/>
  <c r="AA105" i="19"/>
  <c r="I117" i="19"/>
  <c r="Q117" i="19"/>
  <c r="Y117" i="19"/>
  <c r="J117" i="19"/>
  <c r="R117" i="19"/>
  <c r="Z117" i="19"/>
  <c r="K117" i="19"/>
  <c r="S117" i="19"/>
  <c r="AA117" i="19"/>
  <c r="D117" i="19"/>
  <c r="L117" i="19"/>
  <c r="T117" i="19"/>
  <c r="E117" i="19"/>
  <c r="M117" i="19"/>
  <c r="U117" i="19"/>
  <c r="F117" i="19"/>
  <c r="N117" i="19"/>
  <c r="V117" i="19"/>
  <c r="G117" i="19"/>
  <c r="O117" i="19"/>
  <c r="W117" i="19"/>
  <c r="H117" i="19"/>
  <c r="P117" i="19"/>
  <c r="X117" i="19"/>
  <c r="C117" i="19"/>
  <c r="I129" i="19"/>
  <c r="Q129" i="19"/>
  <c r="Y129" i="19"/>
  <c r="J129" i="19"/>
  <c r="R129" i="19"/>
  <c r="Z129" i="19"/>
  <c r="M129" i="19"/>
  <c r="U129" i="19"/>
  <c r="N129" i="19"/>
  <c r="AA129" i="19"/>
  <c r="O129" i="19"/>
  <c r="D129" i="19"/>
  <c r="P129" i="19"/>
  <c r="F129" i="19"/>
  <c r="S129" i="19"/>
  <c r="G129" i="19"/>
  <c r="T129" i="19"/>
  <c r="H129" i="19"/>
  <c r="V129" i="19"/>
  <c r="K129" i="19"/>
  <c r="W129" i="19"/>
  <c r="L129" i="19"/>
  <c r="X129" i="19"/>
  <c r="E160" i="19"/>
  <c r="H160" i="19"/>
  <c r="D160" i="19"/>
  <c r="D184" i="19" s="1"/>
  <c r="K160" i="19"/>
  <c r="K184" i="19" s="1"/>
  <c r="F160" i="19"/>
  <c r="F184" i="19" s="1"/>
  <c r="I160" i="19"/>
  <c r="I184" i="19" s="1"/>
  <c r="G160" i="19"/>
  <c r="G184" i="19" s="1"/>
  <c r="S160" i="19"/>
  <c r="O160" i="19"/>
  <c r="J160" i="19"/>
  <c r="P160" i="19"/>
  <c r="P184" i="19" s="1"/>
  <c r="M160" i="19"/>
  <c r="M184" i="19" s="1"/>
  <c r="V160" i="19"/>
  <c r="V184" i="19" s="1"/>
  <c r="C160" i="19"/>
  <c r="L160" i="19"/>
  <c r="Q160" i="19"/>
  <c r="N160" i="19"/>
  <c r="N184" i="19" s="1"/>
  <c r="T160" i="19"/>
  <c r="AA160" i="19"/>
  <c r="R160" i="19"/>
  <c r="W160" i="19"/>
  <c r="Y160" i="19"/>
  <c r="U160" i="19"/>
  <c r="U184" i="19" s="1"/>
  <c r="Z160" i="19"/>
  <c r="X160" i="19"/>
  <c r="B156" i="19"/>
  <c r="U156" i="19"/>
  <c r="U180" i="19" s="1"/>
  <c r="Q156" i="19"/>
  <c r="N156" i="19"/>
  <c r="N180" i="19" s="1"/>
  <c r="X156" i="19"/>
  <c r="C156" i="19"/>
  <c r="C180" i="19" s="1"/>
  <c r="T156" i="19"/>
  <c r="AA156" i="19"/>
  <c r="R156" i="19"/>
  <c r="Y156" i="19"/>
  <c r="W156" i="19"/>
  <c r="Z156" i="19"/>
  <c r="H156" i="19"/>
  <c r="H180" i="19" s="1"/>
  <c r="L156" i="19"/>
  <c r="S156" i="19"/>
  <c r="I156" i="19"/>
  <c r="O156" i="19"/>
  <c r="E156" i="19"/>
  <c r="J156" i="19"/>
  <c r="M156" i="19"/>
  <c r="D156" i="19"/>
  <c r="D180" i="19" s="1"/>
  <c r="K156" i="19"/>
  <c r="F156" i="19"/>
  <c r="V156" i="19"/>
  <c r="G156" i="19"/>
  <c r="P156" i="19"/>
  <c r="P180" i="19" s="1"/>
  <c r="B55" i="19"/>
  <c r="D67" i="19"/>
  <c r="L67" i="19"/>
  <c r="T67" i="19"/>
  <c r="E67" i="19"/>
  <c r="M67" i="19"/>
  <c r="U67" i="19"/>
  <c r="G67" i="19"/>
  <c r="Q67" i="19"/>
  <c r="AA67" i="19"/>
  <c r="P67" i="19"/>
  <c r="H67" i="19"/>
  <c r="R67" i="19"/>
  <c r="I67" i="19"/>
  <c r="S67" i="19"/>
  <c r="F67" i="19"/>
  <c r="J67" i="19"/>
  <c r="V67" i="19"/>
  <c r="C67" i="19"/>
  <c r="K67" i="19"/>
  <c r="W67" i="19"/>
  <c r="N67" i="19"/>
  <c r="X67" i="19"/>
  <c r="O67" i="19"/>
  <c r="Y67" i="19"/>
  <c r="Z67" i="19"/>
  <c r="B56" i="19"/>
  <c r="D68" i="19"/>
  <c r="L68" i="19"/>
  <c r="T68" i="19"/>
  <c r="E68" i="19"/>
  <c r="M68" i="19"/>
  <c r="U68" i="19"/>
  <c r="O68" i="19"/>
  <c r="Y68" i="19"/>
  <c r="F68" i="19"/>
  <c r="P68" i="19"/>
  <c r="Z68" i="19"/>
  <c r="G68" i="19"/>
  <c r="Q68" i="19"/>
  <c r="AA68" i="19"/>
  <c r="H68" i="19"/>
  <c r="R68" i="19"/>
  <c r="X68" i="19"/>
  <c r="I68" i="19"/>
  <c r="S68" i="19"/>
  <c r="C68" i="19"/>
  <c r="N68" i="19"/>
  <c r="J68" i="19"/>
  <c r="V68" i="19"/>
  <c r="K68" i="19"/>
  <c r="W68" i="19"/>
  <c r="Y98" i="19"/>
  <c r="Q98" i="19"/>
  <c r="I98" i="19"/>
  <c r="X98" i="19"/>
  <c r="P98" i="19"/>
  <c r="H98" i="19"/>
  <c r="W98" i="19"/>
  <c r="O98" i="19"/>
  <c r="V98" i="19"/>
  <c r="N98" i="19"/>
  <c r="F98" i="19"/>
  <c r="AA98" i="19"/>
  <c r="K98" i="19"/>
  <c r="Z98" i="19"/>
  <c r="J98" i="19"/>
  <c r="U98" i="19"/>
  <c r="G98" i="19"/>
  <c r="T98" i="19"/>
  <c r="E98" i="19"/>
  <c r="S98" i="19"/>
  <c r="D98" i="19"/>
  <c r="C98" i="19"/>
  <c r="R98" i="19"/>
  <c r="L98" i="19"/>
  <c r="M98" i="19"/>
  <c r="X106" i="19"/>
  <c r="P106" i="19"/>
  <c r="H106" i="19"/>
  <c r="W106" i="19"/>
  <c r="O106" i="19"/>
  <c r="G106" i="19"/>
  <c r="T106" i="19"/>
  <c r="L106" i="19"/>
  <c r="D106" i="19"/>
  <c r="AA106" i="19"/>
  <c r="N106" i="19"/>
  <c r="Z106" i="19"/>
  <c r="M106" i="19"/>
  <c r="Y106" i="19"/>
  <c r="K106" i="19"/>
  <c r="V106" i="19"/>
  <c r="J106" i="19"/>
  <c r="U106" i="19"/>
  <c r="I106" i="19"/>
  <c r="S106" i="19"/>
  <c r="F106" i="19"/>
  <c r="C106" i="19"/>
  <c r="R106" i="19"/>
  <c r="Q106" i="19"/>
  <c r="E106" i="19"/>
  <c r="I118" i="19"/>
  <c r="Q118" i="19"/>
  <c r="Y118" i="19"/>
  <c r="J118" i="19"/>
  <c r="R118" i="19"/>
  <c r="Z118" i="19"/>
  <c r="K118" i="19"/>
  <c r="S118" i="19"/>
  <c r="AA118" i="19"/>
  <c r="D118" i="19"/>
  <c r="L118" i="19"/>
  <c r="T118" i="19"/>
  <c r="E118" i="19"/>
  <c r="M118" i="19"/>
  <c r="U118" i="19"/>
  <c r="F118" i="19"/>
  <c r="N118" i="19"/>
  <c r="V118" i="19"/>
  <c r="G118" i="19"/>
  <c r="O118" i="19"/>
  <c r="W118" i="19"/>
  <c r="X118" i="19"/>
  <c r="H118" i="19"/>
  <c r="P118" i="19"/>
  <c r="C118" i="19"/>
  <c r="I130" i="19"/>
  <c r="Q130" i="19"/>
  <c r="Y130" i="19"/>
  <c r="J130" i="19"/>
  <c r="R130" i="19"/>
  <c r="Z130" i="19"/>
  <c r="E130" i="19"/>
  <c r="M130" i="19"/>
  <c r="U130" i="19"/>
  <c r="O130" i="19"/>
  <c r="D130" i="19"/>
  <c r="P130" i="19"/>
  <c r="F130" i="19"/>
  <c r="S130" i="19"/>
  <c r="G130" i="19"/>
  <c r="T130" i="19"/>
  <c r="H130" i="19"/>
  <c r="V130" i="19"/>
  <c r="K130" i="19"/>
  <c r="W130" i="19"/>
  <c r="C130" i="19"/>
  <c r="L130" i="19"/>
  <c r="X130" i="19"/>
  <c r="N130" i="19"/>
  <c r="AA130" i="19"/>
  <c r="L153" i="19"/>
  <c r="L177" i="19" s="1"/>
  <c r="S153" i="19"/>
  <c r="S177" i="19" s="1"/>
  <c r="J153" i="19"/>
  <c r="P153" i="19"/>
  <c r="P177" i="19" s="1"/>
  <c r="O153" i="19"/>
  <c r="M153" i="19"/>
  <c r="V153" i="19"/>
  <c r="V177" i="19" s="1"/>
  <c r="I153" i="19"/>
  <c r="D153" i="19"/>
  <c r="K153" i="19"/>
  <c r="Q153" i="19"/>
  <c r="Q177" i="19" s="1"/>
  <c r="G153" i="19"/>
  <c r="Z153" i="19"/>
  <c r="R153" i="19"/>
  <c r="U153" i="19"/>
  <c r="X153" i="19"/>
  <c r="C153" i="19"/>
  <c r="C177" i="19" s="1"/>
  <c r="Y153" i="19"/>
  <c r="N153" i="19"/>
  <c r="N177" i="19" s="1"/>
  <c r="F153" i="19"/>
  <c r="F177" i="19" s="1"/>
  <c r="E153" i="19"/>
  <c r="E177" i="19" s="1"/>
  <c r="T153" i="19"/>
  <c r="AA153" i="19"/>
  <c r="H153" i="19"/>
  <c r="H177" i="19" s="1"/>
  <c r="W153" i="19"/>
  <c r="L161" i="19"/>
  <c r="S161" i="19"/>
  <c r="F161" i="19"/>
  <c r="I161" i="19"/>
  <c r="I185" i="19" s="1"/>
  <c r="O161" i="19"/>
  <c r="J161" i="19"/>
  <c r="P161" i="19"/>
  <c r="M161" i="19"/>
  <c r="M185" i="19" s="1"/>
  <c r="D161" i="19"/>
  <c r="D185" i="19" s="1"/>
  <c r="K161" i="19"/>
  <c r="K185" i="19" s="1"/>
  <c r="V161" i="19"/>
  <c r="V185" i="19" s="1"/>
  <c r="G161" i="19"/>
  <c r="G185" i="19" s="1"/>
  <c r="E161" i="19"/>
  <c r="E185" i="19" s="1"/>
  <c r="H161" i="19"/>
  <c r="Q161" i="19"/>
  <c r="R161" i="19"/>
  <c r="N161" i="19"/>
  <c r="C161" i="19"/>
  <c r="U161" i="19"/>
  <c r="X161" i="19"/>
  <c r="T161" i="19"/>
  <c r="T185" i="19" s="1"/>
  <c r="AA161" i="19"/>
  <c r="AA185" i="19" s="1"/>
  <c r="Z161" i="19"/>
  <c r="Y161" i="19"/>
  <c r="W161" i="19"/>
  <c r="X101" i="19"/>
  <c r="P101" i="19"/>
  <c r="H101" i="19"/>
  <c r="W101" i="19"/>
  <c r="O101" i="19"/>
  <c r="G101" i="19"/>
  <c r="T101" i="19"/>
  <c r="L101" i="19"/>
  <c r="D101" i="19"/>
  <c r="S101" i="19"/>
  <c r="F101" i="19"/>
  <c r="C101" i="19"/>
  <c r="R101" i="19"/>
  <c r="E101" i="19"/>
  <c r="Q101" i="19"/>
  <c r="AA101" i="19"/>
  <c r="N101" i="19"/>
  <c r="Z101" i="19"/>
  <c r="M101" i="19"/>
  <c r="Y101" i="19"/>
  <c r="K101" i="19"/>
  <c r="J101" i="19"/>
  <c r="I101" i="19"/>
  <c r="V101" i="19"/>
  <c r="U101" i="19"/>
  <c r="I133" i="19"/>
  <c r="Q133" i="19"/>
  <c r="Y133" i="19"/>
  <c r="J133" i="19"/>
  <c r="R133" i="19"/>
  <c r="Z133" i="19"/>
  <c r="C133" i="19"/>
  <c r="E133" i="19"/>
  <c r="M133" i="19"/>
  <c r="U133" i="19"/>
  <c r="G133" i="19"/>
  <c r="T133" i="19"/>
  <c r="H133" i="19"/>
  <c r="V133" i="19"/>
  <c r="K133" i="19"/>
  <c r="W133" i="19"/>
  <c r="L133" i="19"/>
  <c r="X133" i="19"/>
  <c r="N133" i="19"/>
  <c r="AA133" i="19"/>
  <c r="O133" i="19"/>
  <c r="D133" i="19"/>
  <c r="P133" i="19"/>
  <c r="F133" i="19"/>
  <c r="S133" i="19"/>
  <c r="B57" i="19"/>
  <c r="D69" i="19"/>
  <c r="L69" i="19"/>
  <c r="T69" i="19"/>
  <c r="E69" i="19"/>
  <c r="K69" i="19"/>
  <c r="U69" i="19"/>
  <c r="M69" i="19"/>
  <c r="V69" i="19"/>
  <c r="S69" i="19"/>
  <c r="N69" i="19"/>
  <c r="W69" i="19"/>
  <c r="J69" i="19"/>
  <c r="F69" i="19"/>
  <c r="O69" i="19"/>
  <c r="X69" i="19"/>
  <c r="G69" i="19"/>
  <c r="P69" i="19"/>
  <c r="Y69" i="19"/>
  <c r="H69" i="19"/>
  <c r="Q69" i="19"/>
  <c r="Z69" i="19"/>
  <c r="C69" i="19"/>
  <c r="I69" i="19"/>
  <c r="R69" i="19"/>
  <c r="AA69" i="19"/>
  <c r="Y99" i="19"/>
  <c r="Q99" i="19"/>
  <c r="I99" i="19"/>
  <c r="X99" i="19"/>
  <c r="P99" i="19"/>
  <c r="H99" i="19"/>
  <c r="W99" i="19"/>
  <c r="O99" i="19"/>
  <c r="G99" i="19"/>
  <c r="V99" i="19"/>
  <c r="N99" i="19"/>
  <c r="F99" i="19"/>
  <c r="U99" i="19"/>
  <c r="T99" i="19"/>
  <c r="S99" i="19"/>
  <c r="R99" i="19"/>
  <c r="M99" i="19"/>
  <c r="Z99" i="19"/>
  <c r="L99" i="19"/>
  <c r="K99" i="19"/>
  <c r="J99" i="19"/>
  <c r="C99" i="19"/>
  <c r="AA99" i="19"/>
  <c r="E99" i="19"/>
  <c r="D99" i="19"/>
  <c r="X107" i="19"/>
  <c r="P107" i="19"/>
  <c r="H107" i="19"/>
  <c r="W107" i="19"/>
  <c r="O107" i="19"/>
  <c r="G107" i="19"/>
  <c r="T107" i="19"/>
  <c r="L107" i="19"/>
  <c r="D107" i="19"/>
  <c r="Q107" i="19"/>
  <c r="AA107" i="19"/>
  <c r="N107" i="19"/>
  <c r="Z107" i="19"/>
  <c r="M107" i="19"/>
  <c r="Y107" i="19"/>
  <c r="K107" i="19"/>
  <c r="V107" i="19"/>
  <c r="J107" i="19"/>
  <c r="U107" i="19"/>
  <c r="I107" i="19"/>
  <c r="S107" i="19"/>
  <c r="R107" i="19"/>
  <c r="F107" i="19"/>
  <c r="E107" i="19"/>
  <c r="C107" i="19"/>
  <c r="I119" i="19"/>
  <c r="Q119" i="19"/>
  <c r="Y119" i="19"/>
  <c r="J119" i="19"/>
  <c r="R119" i="19"/>
  <c r="Z119" i="19"/>
  <c r="K119" i="19"/>
  <c r="S119" i="19"/>
  <c r="AA119" i="19"/>
  <c r="D119" i="19"/>
  <c r="L119" i="19"/>
  <c r="T119" i="19"/>
  <c r="E119" i="19"/>
  <c r="M119" i="19"/>
  <c r="U119" i="19"/>
  <c r="F119" i="19"/>
  <c r="N119" i="19"/>
  <c r="V119" i="19"/>
  <c r="G119" i="19"/>
  <c r="O119" i="19"/>
  <c r="W119" i="19"/>
  <c r="H119" i="19"/>
  <c r="P119" i="19"/>
  <c r="X119" i="19"/>
  <c r="C119" i="19"/>
  <c r="I131" i="19"/>
  <c r="Q131" i="19"/>
  <c r="Y131" i="19"/>
  <c r="J131" i="19"/>
  <c r="R131" i="19"/>
  <c r="Z131" i="19"/>
  <c r="E131" i="19"/>
  <c r="M131" i="19"/>
  <c r="U131" i="19"/>
  <c r="D131" i="19"/>
  <c r="P131" i="19"/>
  <c r="F131" i="19"/>
  <c r="S131" i="19"/>
  <c r="G131" i="19"/>
  <c r="T131" i="19"/>
  <c r="H131" i="19"/>
  <c r="V131" i="19"/>
  <c r="K131" i="19"/>
  <c r="W131" i="19"/>
  <c r="L131" i="19"/>
  <c r="X131" i="19"/>
  <c r="N131" i="19"/>
  <c r="AA131" i="19"/>
  <c r="C131" i="19"/>
  <c r="O131" i="19"/>
  <c r="Q154" i="19"/>
  <c r="Q178" i="19" s="1"/>
  <c r="M154" i="19"/>
  <c r="V154" i="19"/>
  <c r="L154" i="19"/>
  <c r="S154" i="19"/>
  <c r="R154" i="19"/>
  <c r="P154" i="19"/>
  <c r="P178" i="19" s="1"/>
  <c r="O154" i="19"/>
  <c r="O178" i="19" s="1"/>
  <c r="T154" i="19"/>
  <c r="U154" i="19"/>
  <c r="U178" i="19" s="1"/>
  <c r="N154" i="19"/>
  <c r="N178" i="19" s="1"/>
  <c r="X154" i="19"/>
  <c r="D154" i="19"/>
  <c r="K154" i="19"/>
  <c r="Y154" i="19"/>
  <c r="Y178" i="19" s="1"/>
  <c r="G154" i="19"/>
  <c r="G178" i="19" s="1"/>
  <c r="AA154" i="19"/>
  <c r="E154" i="19"/>
  <c r="Z154" i="19"/>
  <c r="H154" i="19"/>
  <c r="H178" i="19" s="1"/>
  <c r="F154" i="19"/>
  <c r="I154" i="19"/>
  <c r="I178" i="19" s="1"/>
  <c r="C154" i="19"/>
  <c r="W154" i="19"/>
  <c r="W178" i="19" s="1"/>
  <c r="J154" i="19"/>
  <c r="M162" i="19"/>
  <c r="M186" i="19" s="1"/>
  <c r="V162" i="19"/>
  <c r="P162" i="19"/>
  <c r="T162" i="19"/>
  <c r="T186" i="19" s="1"/>
  <c r="W162" i="19"/>
  <c r="L162" i="19"/>
  <c r="S162" i="19"/>
  <c r="Q162" i="19"/>
  <c r="Q186" i="19" s="1"/>
  <c r="O162" i="19"/>
  <c r="R162" i="19"/>
  <c r="U162" i="19"/>
  <c r="D162" i="19"/>
  <c r="K162" i="19"/>
  <c r="N162" i="19"/>
  <c r="N186" i="19" s="1"/>
  <c r="X162" i="19"/>
  <c r="G162" i="19"/>
  <c r="Y162" i="19"/>
  <c r="Y186" i="19" s="1"/>
  <c r="E162" i="19"/>
  <c r="Z162" i="19"/>
  <c r="Z186" i="19" s="1"/>
  <c r="H162" i="19"/>
  <c r="J162" i="19"/>
  <c r="F162" i="19"/>
  <c r="I162" i="19"/>
  <c r="I186" i="19" s="1"/>
  <c r="C162" i="19"/>
  <c r="C186" i="19" s="1"/>
  <c r="AA162" i="19"/>
  <c r="AA186" i="19" s="1"/>
  <c r="E71" i="19"/>
  <c r="M71" i="19"/>
  <c r="U71" i="19"/>
  <c r="T71" i="19"/>
  <c r="F71" i="19"/>
  <c r="N71" i="19"/>
  <c r="V71" i="19"/>
  <c r="C71" i="19"/>
  <c r="G71" i="19"/>
  <c r="O71" i="19"/>
  <c r="W71" i="19"/>
  <c r="D71" i="19"/>
  <c r="H71" i="19"/>
  <c r="P71" i="19"/>
  <c r="X71" i="19"/>
  <c r="L71" i="19"/>
  <c r="I71" i="19"/>
  <c r="Q71" i="19"/>
  <c r="Y71" i="19"/>
  <c r="J71" i="19"/>
  <c r="R71" i="19"/>
  <c r="Z71" i="19"/>
  <c r="K71" i="19"/>
  <c r="S71" i="19"/>
  <c r="AA71" i="19"/>
  <c r="I113" i="19"/>
  <c r="Q113" i="19"/>
  <c r="Y113" i="19"/>
  <c r="J113" i="19"/>
  <c r="R113" i="19"/>
  <c r="Z113" i="19"/>
  <c r="K113" i="19"/>
  <c r="S113" i="19"/>
  <c r="AA113" i="19"/>
  <c r="D113" i="19"/>
  <c r="L113" i="19"/>
  <c r="T113" i="19"/>
  <c r="E113" i="19"/>
  <c r="M113" i="19"/>
  <c r="U113" i="19"/>
  <c r="F113" i="19"/>
  <c r="N113" i="19"/>
  <c r="V113" i="19"/>
  <c r="G113" i="19"/>
  <c r="O113" i="19"/>
  <c r="W113" i="19"/>
  <c r="P113" i="19"/>
  <c r="X113" i="19"/>
  <c r="H113" i="19"/>
  <c r="B50" i="19"/>
  <c r="D62" i="19"/>
  <c r="L62" i="19"/>
  <c r="T62" i="19"/>
  <c r="E62" i="19"/>
  <c r="M62" i="19"/>
  <c r="U62" i="19"/>
  <c r="I62" i="19"/>
  <c r="S62" i="19"/>
  <c r="C62" i="19"/>
  <c r="J62" i="19"/>
  <c r="V62" i="19"/>
  <c r="R62" i="19"/>
  <c r="K62" i="19"/>
  <c r="W62" i="19"/>
  <c r="N62" i="19"/>
  <c r="X62" i="19"/>
  <c r="O62" i="19"/>
  <c r="Y62" i="19"/>
  <c r="H62" i="19"/>
  <c r="F62" i="19"/>
  <c r="P62" i="19"/>
  <c r="Z62" i="19"/>
  <c r="G62" i="19"/>
  <c r="Q62" i="19"/>
  <c r="AA62" i="19"/>
  <c r="B70" i="19"/>
  <c r="E70" i="19"/>
  <c r="M70" i="19"/>
  <c r="U70" i="19"/>
  <c r="D70" i="19"/>
  <c r="F70" i="19"/>
  <c r="N70" i="19"/>
  <c r="V70" i="19"/>
  <c r="G70" i="19"/>
  <c r="O70" i="19"/>
  <c r="W70" i="19"/>
  <c r="L70" i="19"/>
  <c r="H70" i="19"/>
  <c r="P70" i="19"/>
  <c r="X70" i="19"/>
  <c r="T70" i="19"/>
  <c r="I70" i="19"/>
  <c r="Q70" i="19"/>
  <c r="Y70" i="19"/>
  <c r="J70" i="19"/>
  <c r="R70" i="19"/>
  <c r="Z70" i="19"/>
  <c r="K70" i="19"/>
  <c r="S70" i="19"/>
  <c r="AA70" i="19"/>
  <c r="C70" i="19"/>
  <c r="X100" i="19"/>
  <c r="P100" i="19"/>
  <c r="W100" i="19"/>
  <c r="T100" i="19"/>
  <c r="R100" i="19"/>
  <c r="I100" i="19"/>
  <c r="Q100" i="19"/>
  <c r="H100" i="19"/>
  <c r="AA100" i="19"/>
  <c r="O100" i="19"/>
  <c r="G100" i="19"/>
  <c r="Z100" i="19"/>
  <c r="N100" i="19"/>
  <c r="F100" i="19"/>
  <c r="Y100" i="19"/>
  <c r="M100" i="19"/>
  <c r="E100" i="19"/>
  <c r="V100" i="19"/>
  <c r="L100" i="19"/>
  <c r="D100" i="19"/>
  <c r="D114" i="19" s="1"/>
  <c r="D128" i="19" s="1"/>
  <c r="U100" i="19"/>
  <c r="S100" i="19"/>
  <c r="K100" i="19"/>
  <c r="J100" i="19"/>
  <c r="C100" i="19"/>
  <c r="I112" i="19"/>
  <c r="Q112" i="19"/>
  <c r="Y112" i="19"/>
  <c r="J112" i="19"/>
  <c r="R112" i="19"/>
  <c r="Z112" i="19"/>
  <c r="K112" i="19"/>
  <c r="S112" i="19"/>
  <c r="AA112" i="19"/>
  <c r="L112" i="19"/>
  <c r="T112" i="19"/>
  <c r="E112" i="19"/>
  <c r="M112" i="19"/>
  <c r="U112" i="19"/>
  <c r="F112" i="19"/>
  <c r="N112" i="19"/>
  <c r="V112" i="19"/>
  <c r="G112" i="19"/>
  <c r="O112" i="19"/>
  <c r="W112" i="19"/>
  <c r="H112" i="19"/>
  <c r="P112" i="19"/>
  <c r="X112" i="19"/>
  <c r="I120" i="19"/>
  <c r="Q120" i="19"/>
  <c r="Y120" i="19"/>
  <c r="J120" i="19"/>
  <c r="R120" i="19"/>
  <c r="Z120" i="19"/>
  <c r="K120" i="19"/>
  <c r="S120" i="19"/>
  <c r="AA120" i="19"/>
  <c r="D120" i="19"/>
  <c r="L120" i="19"/>
  <c r="T120" i="19"/>
  <c r="E120" i="19"/>
  <c r="M120" i="19"/>
  <c r="U120" i="19"/>
  <c r="F120" i="19"/>
  <c r="N120" i="19"/>
  <c r="V120" i="19"/>
  <c r="G120" i="19"/>
  <c r="O120" i="19"/>
  <c r="W120" i="19"/>
  <c r="H120" i="19"/>
  <c r="P120" i="19"/>
  <c r="X120" i="19"/>
  <c r="C120" i="19"/>
  <c r="I132" i="19"/>
  <c r="Q132" i="19"/>
  <c r="Y132" i="19"/>
  <c r="C132" i="19"/>
  <c r="J132" i="19"/>
  <c r="R132" i="19"/>
  <c r="Z132" i="19"/>
  <c r="E132" i="19"/>
  <c r="M132" i="19"/>
  <c r="U132" i="19"/>
  <c r="F132" i="19"/>
  <c r="S132" i="19"/>
  <c r="G132" i="19"/>
  <c r="T132" i="19"/>
  <c r="H132" i="19"/>
  <c r="V132" i="19"/>
  <c r="K132" i="19"/>
  <c r="W132" i="19"/>
  <c r="L132" i="19"/>
  <c r="X132" i="19"/>
  <c r="N132" i="19"/>
  <c r="AA132" i="19"/>
  <c r="O132" i="19"/>
  <c r="P132" i="19"/>
  <c r="D132" i="19"/>
  <c r="T155" i="19"/>
  <c r="T179" i="19" s="1"/>
  <c r="AA155" i="19"/>
  <c r="R155" i="19"/>
  <c r="W155" i="19"/>
  <c r="W179" i="19" s="1"/>
  <c r="U155" i="19"/>
  <c r="Q155" i="19"/>
  <c r="N155" i="19"/>
  <c r="X155" i="19"/>
  <c r="X179" i="19" s="1"/>
  <c r="L155" i="19"/>
  <c r="S155" i="19"/>
  <c r="Y155" i="19"/>
  <c r="O155" i="19"/>
  <c r="Z155" i="19"/>
  <c r="H155" i="19"/>
  <c r="H179" i="19" s="1"/>
  <c r="D155" i="19"/>
  <c r="K155" i="19"/>
  <c r="F155" i="19"/>
  <c r="F179" i="19" s="1"/>
  <c r="I155" i="19"/>
  <c r="I179" i="19" s="1"/>
  <c r="G155" i="19"/>
  <c r="E155" i="19"/>
  <c r="J155" i="19"/>
  <c r="C155" i="19"/>
  <c r="C179" i="19" s="1"/>
  <c r="M155" i="19"/>
  <c r="M179" i="19" s="1"/>
  <c r="V155" i="19"/>
  <c r="P155" i="19"/>
  <c r="B52" i="19"/>
  <c r="D64" i="19"/>
  <c r="L64" i="19"/>
  <c r="T64" i="19"/>
  <c r="E64" i="19"/>
  <c r="M64" i="19"/>
  <c r="U64" i="19"/>
  <c r="O64" i="19"/>
  <c r="Y64" i="19"/>
  <c r="C64" i="19"/>
  <c r="N64" i="19"/>
  <c r="F64" i="19"/>
  <c r="P64" i="19"/>
  <c r="Z64" i="19"/>
  <c r="G64" i="19"/>
  <c r="Q64" i="19"/>
  <c r="AA64" i="19"/>
  <c r="X64" i="19"/>
  <c r="H64" i="19"/>
  <c r="R64" i="19"/>
  <c r="I64" i="19"/>
  <c r="S64" i="19"/>
  <c r="J64" i="19"/>
  <c r="V64" i="19"/>
  <c r="K64" i="19"/>
  <c r="W64" i="19"/>
  <c r="X102" i="19"/>
  <c r="P102" i="19"/>
  <c r="H102" i="19"/>
  <c r="W102" i="19"/>
  <c r="O102" i="19"/>
  <c r="G102" i="19"/>
  <c r="T102" i="19"/>
  <c r="L102" i="19"/>
  <c r="D102" i="19"/>
  <c r="U102" i="19"/>
  <c r="I102" i="19"/>
  <c r="S102" i="19"/>
  <c r="F102" i="19"/>
  <c r="C102" i="19"/>
  <c r="R102" i="19"/>
  <c r="E102" i="19"/>
  <c r="Q102" i="19"/>
  <c r="AA102" i="19"/>
  <c r="N102" i="19"/>
  <c r="Z102" i="19"/>
  <c r="M102" i="19"/>
  <c r="Y102" i="19"/>
  <c r="V102" i="19"/>
  <c r="K102" i="19"/>
  <c r="J102" i="19"/>
  <c r="I114" i="19"/>
  <c r="Q114" i="19"/>
  <c r="Y114" i="19"/>
  <c r="J114" i="19"/>
  <c r="R114" i="19"/>
  <c r="Z114" i="19"/>
  <c r="K114" i="19"/>
  <c r="S114" i="19"/>
  <c r="AA114" i="19"/>
  <c r="L114" i="19"/>
  <c r="T114" i="19"/>
  <c r="M114" i="19"/>
  <c r="U114" i="19"/>
  <c r="F114" i="19"/>
  <c r="N114" i="19"/>
  <c r="V114" i="19"/>
  <c r="G114" i="19"/>
  <c r="O114" i="19"/>
  <c r="W114" i="19"/>
  <c r="H114" i="19"/>
  <c r="P114" i="19"/>
  <c r="X114" i="19"/>
  <c r="I126" i="19"/>
  <c r="Q126" i="19"/>
  <c r="Y126" i="19"/>
  <c r="J126" i="19"/>
  <c r="R126" i="19"/>
  <c r="Z126" i="19"/>
  <c r="E126" i="19"/>
  <c r="M126" i="19"/>
  <c r="U126" i="19"/>
  <c r="H126" i="19"/>
  <c r="V126" i="19"/>
  <c r="K126" i="19"/>
  <c r="W126" i="19"/>
  <c r="L126" i="19"/>
  <c r="X126" i="19"/>
  <c r="N126" i="19"/>
  <c r="AA126" i="19"/>
  <c r="O126" i="19"/>
  <c r="P126" i="19"/>
  <c r="F126" i="19"/>
  <c r="S126" i="19"/>
  <c r="G126" i="19"/>
  <c r="T126" i="19"/>
  <c r="I134" i="19"/>
  <c r="Q134" i="19"/>
  <c r="Y134" i="19"/>
  <c r="J134" i="19"/>
  <c r="R134" i="19"/>
  <c r="Z134" i="19"/>
  <c r="E134" i="19"/>
  <c r="M134" i="19"/>
  <c r="U134" i="19"/>
  <c r="H134" i="19"/>
  <c r="V134" i="19"/>
  <c r="K134" i="19"/>
  <c r="W134" i="19"/>
  <c r="L134" i="19"/>
  <c r="X134" i="19"/>
  <c r="N134" i="19"/>
  <c r="AA134" i="19"/>
  <c r="O134" i="19"/>
  <c r="D134" i="19"/>
  <c r="P134" i="19"/>
  <c r="F134" i="19"/>
  <c r="S134" i="19"/>
  <c r="G134" i="19"/>
  <c r="T134" i="19"/>
  <c r="C134" i="19"/>
  <c r="R157" i="19"/>
  <c r="Y157" i="19"/>
  <c r="Y181" i="19" s="1"/>
  <c r="N157" i="19"/>
  <c r="N181" i="19" s="1"/>
  <c r="X157" i="19"/>
  <c r="U157" i="19"/>
  <c r="Z157" i="19"/>
  <c r="T157" i="19"/>
  <c r="AA157" i="19"/>
  <c r="I157" i="19"/>
  <c r="I181" i="19" s="1"/>
  <c r="W157" i="19"/>
  <c r="G157" i="19"/>
  <c r="E157" i="19"/>
  <c r="J157" i="19"/>
  <c r="H157" i="19"/>
  <c r="Q157" i="19"/>
  <c r="M157" i="19"/>
  <c r="L157" i="19"/>
  <c r="S157" i="19"/>
  <c r="F157" i="19"/>
  <c r="V157" i="19"/>
  <c r="O157" i="19"/>
  <c r="P157" i="19"/>
  <c r="D157" i="19"/>
  <c r="D181" i="19" s="1"/>
  <c r="K157" i="19"/>
  <c r="K169" i="19" s="1"/>
  <c r="C157" i="19"/>
  <c r="B53" i="19"/>
  <c r="D65" i="19"/>
  <c r="L65" i="19"/>
  <c r="T65" i="19"/>
  <c r="E65" i="19"/>
  <c r="M65" i="19"/>
  <c r="U65" i="19"/>
  <c r="K65" i="19"/>
  <c r="W65" i="19"/>
  <c r="N65" i="19"/>
  <c r="X65" i="19"/>
  <c r="C65" i="19"/>
  <c r="O65" i="19"/>
  <c r="Y65" i="19"/>
  <c r="F65" i="19"/>
  <c r="P65" i="19"/>
  <c r="Z65" i="19"/>
  <c r="G65" i="19"/>
  <c r="Q65" i="19"/>
  <c r="AA65" i="19"/>
  <c r="V65" i="19"/>
  <c r="H65" i="19"/>
  <c r="R65" i="19"/>
  <c r="I65" i="19"/>
  <c r="S65" i="19"/>
  <c r="J65" i="19"/>
  <c r="X103" i="19"/>
  <c r="P103" i="19"/>
  <c r="H103" i="19"/>
  <c r="W103" i="19"/>
  <c r="O103" i="19"/>
  <c r="G103" i="19"/>
  <c r="T103" i="19"/>
  <c r="L103" i="19"/>
  <c r="D103" i="19"/>
  <c r="V103" i="19"/>
  <c r="J103" i="19"/>
  <c r="U103" i="19"/>
  <c r="I103" i="19"/>
  <c r="S103" i="19"/>
  <c r="F103" i="19"/>
  <c r="R103" i="19"/>
  <c r="E103" i="19"/>
  <c r="Q103" i="19"/>
  <c r="AA103" i="19"/>
  <c r="N103" i="19"/>
  <c r="M103" i="19"/>
  <c r="C103" i="19"/>
  <c r="K103" i="19"/>
  <c r="Z103" i="19"/>
  <c r="Y103" i="19"/>
  <c r="I115" i="19"/>
  <c r="Q115" i="19"/>
  <c r="Y115" i="19"/>
  <c r="J115" i="19"/>
  <c r="R115" i="19"/>
  <c r="Z115" i="19"/>
  <c r="K115" i="19"/>
  <c r="S115" i="19"/>
  <c r="AA115" i="19"/>
  <c r="D115" i="19"/>
  <c r="L115" i="19"/>
  <c r="T115" i="19"/>
  <c r="M115" i="19"/>
  <c r="U115" i="19"/>
  <c r="F115" i="19"/>
  <c r="N115" i="19"/>
  <c r="V115" i="19"/>
  <c r="G115" i="19"/>
  <c r="O115" i="19"/>
  <c r="W115" i="19"/>
  <c r="X115" i="19"/>
  <c r="H115" i="19"/>
  <c r="P115" i="19"/>
  <c r="I127" i="19"/>
  <c r="Q127" i="19"/>
  <c r="Y127" i="19"/>
  <c r="J127" i="19"/>
  <c r="R127" i="19"/>
  <c r="Z127" i="19"/>
  <c r="E127" i="19"/>
  <c r="M127" i="19"/>
  <c r="U127" i="19"/>
  <c r="K127" i="19"/>
  <c r="W127" i="19"/>
  <c r="L127" i="19"/>
  <c r="X127" i="19"/>
  <c r="N127" i="19"/>
  <c r="AA127" i="19"/>
  <c r="O127" i="19"/>
  <c r="D127" i="19"/>
  <c r="P127" i="19"/>
  <c r="F127" i="19"/>
  <c r="S127" i="19"/>
  <c r="G127" i="19"/>
  <c r="T127" i="19"/>
  <c r="V127" i="19"/>
  <c r="H127" i="19"/>
  <c r="I135" i="19"/>
  <c r="Q135" i="19"/>
  <c r="Y135" i="19"/>
  <c r="J135" i="19"/>
  <c r="R135" i="19"/>
  <c r="Z135" i="19"/>
  <c r="E135" i="19"/>
  <c r="M135" i="19"/>
  <c r="U135" i="19"/>
  <c r="K135" i="19"/>
  <c r="W135" i="19"/>
  <c r="C135" i="19"/>
  <c r="L135" i="19"/>
  <c r="X135" i="19"/>
  <c r="N135" i="19"/>
  <c r="AA135" i="19"/>
  <c r="O135" i="19"/>
  <c r="D135" i="19"/>
  <c r="P135" i="19"/>
  <c r="F135" i="19"/>
  <c r="S135" i="19"/>
  <c r="G135" i="19"/>
  <c r="T135" i="19"/>
  <c r="H135" i="19"/>
  <c r="V135" i="19"/>
  <c r="U158" i="19"/>
  <c r="U182" i="19" s="1"/>
  <c r="Z158" i="19"/>
  <c r="Z182" i="19" s="1"/>
  <c r="C158" i="19"/>
  <c r="R158" i="19"/>
  <c r="E158" i="19"/>
  <c r="J158" i="19"/>
  <c r="H158" i="19"/>
  <c r="K158" i="19"/>
  <c r="K182" i="19" s="1"/>
  <c r="Y158" i="19"/>
  <c r="Y182" i="19" s="1"/>
  <c r="G158" i="19"/>
  <c r="G182" i="19" s="1"/>
  <c r="M158" i="19"/>
  <c r="M182" i="19" s="1"/>
  <c r="T158" i="19"/>
  <c r="T182" i="19" s="1"/>
  <c r="AA158" i="19"/>
  <c r="AA182" i="19" s="1"/>
  <c r="F158" i="19"/>
  <c r="F182" i="19" s="1"/>
  <c r="I158" i="19"/>
  <c r="I182" i="19" s="1"/>
  <c r="W158" i="19"/>
  <c r="P158" i="19"/>
  <c r="D158" i="19"/>
  <c r="L158" i="19"/>
  <c r="S158" i="19"/>
  <c r="S182" i="19" s="1"/>
  <c r="V158" i="19"/>
  <c r="O158" i="19"/>
  <c r="Q158" i="19"/>
  <c r="N158" i="19"/>
  <c r="N182" i="19" s="1"/>
  <c r="X158" i="19"/>
  <c r="D123" i="19"/>
  <c r="X45" i="19"/>
  <c r="X50" i="19" s="1"/>
  <c r="P45" i="19"/>
  <c r="P54" i="19" s="1"/>
  <c r="H45" i="19"/>
  <c r="H55" i="19" s="1"/>
  <c r="AA45" i="19"/>
  <c r="AA56" i="19" s="1"/>
  <c r="S45" i="19"/>
  <c r="S55" i="19" s="1"/>
  <c r="K45" i="19"/>
  <c r="K50" i="19" s="1"/>
  <c r="U45" i="19"/>
  <c r="U51" i="19" s="1"/>
  <c r="M45" i="19"/>
  <c r="M51" i="19" s="1"/>
  <c r="E45" i="19"/>
  <c r="Z45" i="19"/>
  <c r="Z57" i="19" s="1"/>
  <c r="R45" i="19"/>
  <c r="R48" i="19" s="1"/>
  <c r="J45" i="19"/>
  <c r="J56" i="19" s="1"/>
  <c r="W45" i="19"/>
  <c r="W56" i="19" s="1"/>
  <c r="O45" i="19"/>
  <c r="O55" i="19" s="1"/>
  <c r="G45" i="19"/>
  <c r="G55" i="19" s="1"/>
  <c r="B118" i="19"/>
  <c r="B186" i="19"/>
  <c r="B120" i="19"/>
  <c r="B157" i="19"/>
  <c r="T45" i="19"/>
  <c r="T53" i="19" s="1"/>
  <c r="L45" i="19"/>
  <c r="L48" i="19" s="1"/>
  <c r="D45" i="19"/>
  <c r="D51" i="19" s="1"/>
  <c r="Y45" i="19"/>
  <c r="Y57" i="19" s="1"/>
  <c r="Q45" i="19"/>
  <c r="Q54" i="19" s="1"/>
  <c r="I45" i="19"/>
  <c r="I52" i="19" s="1"/>
  <c r="B48" i="19"/>
  <c r="V45" i="19"/>
  <c r="V48" i="19" s="1"/>
  <c r="N45" i="19"/>
  <c r="N52" i="19" s="1"/>
  <c r="F45" i="19"/>
  <c r="F54" i="19" s="1"/>
  <c r="B119" i="19"/>
  <c r="B130" i="19"/>
  <c r="B153" i="19"/>
  <c r="L259" i="19"/>
  <c r="L235" i="19"/>
  <c r="L211" i="19"/>
  <c r="K258" i="19"/>
  <c r="K234" i="19"/>
  <c r="K210" i="19"/>
  <c r="J257" i="19"/>
  <c r="J233" i="19"/>
  <c r="J209" i="19"/>
  <c r="I256" i="19"/>
  <c r="I232" i="19"/>
  <c r="I208" i="19"/>
  <c r="H255" i="19"/>
  <c r="H231" i="19"/>
  <c r="H207" i="19"/>
  <c r="G254" i="19"/>
  <c r="G230" i="19"/>
  <c r="G206" i="19"/>
  <c r="F253" i="19"/>
  <c r="F229" i="19"/>
  <c r="F205" i="19"/>
  <c r="E204" i="19"/>
  <c r="L251" i="19"/>
  <c r="L227" i="19"/>
  <c r="L203" i="19"/>
  <c r="K250" i="19"/>
  <c r="K226" i="19"/>
  <c r="K202" i="19"/>
  <c r="V178" i="19"/>
  <c r="L184" i="19"/>
  <c r="Q184" i="19"/>
  <c r="S184" i="19"/>
  <c r="B160" i="19"/>
  <c r="S259" i="19"/>
  <c r="S235" i="19"/>
  <c r="S211" i="19"/>
  <c r="R258" i="19"/>
  <c r="R234" i="19"/>
  <c r="R210" i="19"/>
  <c r="Q257" i="19"/>
  <c r="Q233" i="19"/>
  <c r="Q209" i="19"/>
  <c r="P256" i="19"/>
  <c r="P232" i="19"/>
  <c r="P208" i="19"/>
  <c r="O255" i="19"/>
  <c r="O231" i="19"/>
  <c r="O207" i="19"/>
  <c r="N254" i="19"/>
  <c r="N230" i="19"/>
  <c r="N206" i="19"/>
  <c r="M253" i="19"/>
  <c r="M229" i="19"/>
  <c r="M205" i="19"/>
  <c r="L252" i="19"/>
  <c r="L204" i="19"/>
  <c r="L228" i="19"/>
  <c r="Z250" i="19"/>
  <c r="Z202" i="19"/>
  <c r="Z226" i="19"/>
  <c r="AA258" i="19"/>
  <c r="AA234" i="19"/>
  <c r="AA210" i="19"/>
  <c r="Y123" i="19"/>
  <c r="I123" i="19"/>
  <c r="B184" i="19"/>
  <c r="H123" i="19"/>
  <c r="B49" i="19"/>
  <c r="B54" i="19"/>
  <c r="C235" i="19"/>
  <c r="B115" i="19"/>
  <c r="B121" i="19"/>
  <c r="B116" i="19"/>
  <c r="B178" i="19"/>
  <c r="B185" i="19"/>
  <c r="B179" i="19"/>
  <c r="W183" i="19"/>
  <c r="J183" i="19"/>
  <c r="T211" i="19"/>
  <c r="T235" i="19"/>
  <c r="T259" i="19"/>
  <c r="S234" i="19"/>
  <c r="S258" i="19"/>
  <c r="S210" i="19"/>
  <c r="R257" i="19"/>
  <c r="R233" i="19"/>
  <c r="R209" i="19"/>
  <c r="Q256" i="19"/>
  <c r="Q232" i="19"/>
  <c r="Q208" i="19"/>
  <c r="P255" i="19"/>
  <c r="P231" i="19"/>
  <c r="P207" i="19"/>
  <c r="O254" i="19"/>
  <c r="O230" i="19"/>
  <c r="O206" i="19"/>
  <c r="N253" i="19"/>
  <c r="N229" i="19"/>
  <c r="N205" i="19"/>
  <c r="M252" i="19"/>
  <c r="M228" i="19"/>
  <c r="M204" i="19"/>
  <c r="T251" i="19"/>
  <c r="T227" i="19"/>
  <c r="T203" i="19"/>
  <c r="S250" i="19"/>
  <c r="S226" i="19"/>
  <c r="S202" i="19"/>
  <c r="AA251" i="19"/>
  <c r="AA227" i="19"/>
  <c r="AA203" i="19"/>
  <c r="C211" i="19"/>
  <c r="K235" i="19"/>
  <c r="K211" i="19"/>
  <c r="K259" i="19"/>
  <c r="J258" i="19"/>
  <c r="J234" i="19"/>
  <c r="J210" i="19"/>
  <c r="I257" i="19"/>
  <c r="I233" i="19"/>
  <c r="I209" i="19"/>
  <c r="H256" i="19"/>
  <c r="H232" i="19"/>
  <c r="H208" i="19"/>
  <c r="V254" i="19"/>
  <c r="V230" i="19"/>
  <c r="V206" i="19"/>
  <c r="U253" i="19"/>
  <c r="U229" i="19"/>
  <c r="U205" i="19"/>
  <c r="T252" i="19"/>
  <c r="T228" i="19"/>
  <c r="T204" i="19"/>
  <c r="S251" i="19"/>
  <c r="S227" i="19"/>
  <c r="S203" i="19"/>
  <c r="R250" i="19"/>
  <c r="R226" i="19"/>
  <c r="R202" i="19"/>
  <c r="AA202" i="19"/>
  <c r="AA250" i="19"/>
  <c r="AA226" i="19"/>
  <c r="Q123" i="19"/>
  <c r="B64" i="19"/>
  <c r="B74" i="19"/>
  <c r="B82" i="19"/>
  <c r="B132" i="19"/>
  <c r="X123" i="19"/>
  <c r="P123" i="19"/>
  <c r="B68" i="19"/>
  <c r="B78" i="19"/>
  <c r="C206" i="19"/>
  <c r="N259" i="19"/>
  <c r="N211" i="19"/>
  <c r="N235" i="19"/>
  <c r="U258" i="19"/>
  <c r="U234" i="19"/>
  <c r="U210" i="19"/>
  <c r="T209" i="19"/>
  <c r="T233" i="19"/>
  <c r="T257" i="19"/>
  <c r="S232" i="19"/>
  <c r="S208" i="19"/>
  <c r="S256" i="19"/>
  <c r="Z255" i="19"/>
  <c r="Z231" i="19"/>
  <c r="Z207" i="19"/>
  <c r="J255" i="19"/>
  <c r="J231" i="19"/>
  <c r="J207" i="19"/>
  <c r="Y254" i="19"/>
  <c r="Y230" i="19"/>
  <c r="Y206" i="19"/>
  <c r="I254" i="19"/>
  <c r="I230" i="19"/>
  <c r="I206" i="19"/>
  <c r="X253" i="19"/>
  <c r="X229" i="19"/>
  <c r="X205" i="19"/>
  <c r="P253" i="19"/>
  <c r="P229" i="19"/>
  <c r="P205" i="19"/>
  <c r="H253" i="19"/>
  <c r="H229" i="19"/>
  <c r="H205" i="19"/>
  <c r="W252" i="19"/>
  <c r="W228" i="19"/>
  <c r="W204" i="19"/>
  <c r="G252" i="19"/>
  <c r="G228" i="19"/>
  <c r="G204" i="19"/>
  <c r="V251" i="19"/>
  <c r="V227" i="19"/>
  <c r="V203" i="19"/>
  <c r="N251" i="19"/>
  <c r="N227" i="19"/>
  <c r="N203" i="19"/>
  <c r="F251" i="19"/>
  <c r="F227" i="19"/>
  <c r="F203" i="19"/>
  <c r="U250" i="19"/>
  <c r="U226" i="19"/>
  <c r="U202" i="19"/>
  <c r="M250" i="19"/>
  <c r="M226" i="19"/>
  <c r="M202" i="19"/>
  <c r="E250" i="19"/>
  <c r="E226" i="19"/>
  <c r="E202" i="19"/>
  <c r="AA229" i="19"/>
  <c r="AA253" i="19"/>
  <c r="AA205" i="19"/>
  <c r="C204" i="19"/>
  <c r="D211" i="19"/>
  <c r="D259" i="19"/>
  <c r="D235" i="19"/>
  <c r="Z257" i="19"/>
  <c r="Z233" i="19"/>
  <c r="Z209" i="19"/>
  <c r="Y256" i="19"/>
  <c r="Y232" i="19"/>
  <c r="Y208" i="19"/>
  <c r="X255" i="19"/>
  <c r="X231" i="19"/>
  <c r="X207" i="19"/>
  <c r="W254" i="19"/>
  <c r="W230" i="19"/>
  <c r="W206" i="19"/>
  <c r="V253" i="19"/>
  <c r="V229" i="19"/>
  <c r="V205" i="19"/>
  <c r="U252" i="19"/>
  <c r="U228" i="19"/>
  <c r="U204" i="19"/>
  <c r="D203" i="19"/>
  <c r="AA235" i="19"/>
  <c r="AA259" i="19"/>
  <c r="AA211" i="19"/>
  <c r="C203" i="19"/>
  <c r="Z258" i="19"/>
  <c r="Z234" i="19"/>
  <c r="Z210" i="19"/>
  <c r="Y257" i="19"/>
  <c r="Y233" i="19"/>
  <c r="Y209" i="19"/>
  <c r="X256" i="19"/>
  <c r="X232" i="19"/>
  <c r="X208" i="19"/>
  <c r="W255" i="19"/>
  <c r="W231" i="19"/>
  <c r="W207" i="19"/>
  <c r="G255" i="19"/>
  <c r="G231" i="19"/>
  <c r="G207" i="19"/>
  <c r="F254" i="19"/>
  <c r="F230" i="19"/>
  <c r="F206" i="19"/>
  <c r="E205" i="19"/>
  <c r="D228" i="19"/>
  <c r="D252" i="19"/>
  <c r="D204" i="19"/>
  <c r="K227" i="19"/>
  <c r="K251" i="19"/>
  <c r="K203" i="19"/>
  <c r="J250" i="19"/>
  <c r="J202" i="19"/>
  <c r="J226" i="19"/>
  <c r="B114" i="19"/>
  <c r="B155" i="19"/>
  <c r="B51" i="19"/>
  <c r="B180" i="19"/>
  <c r="V211" i="19"/>
  <c r="V259" i="19"/>
  <c r="V235" i="19"/>
  <c r="F211" i="19"/>
  <c r="F259" i="19"/>
  <c r="F235" i="19"/>
  <c r="M258" i="19"/>
  <c r="M234" i="19"/>
  <c r="M210" i="19"/>
  <c r="E258" i="19"/>
  <c r="E234" i="19"/>
  <c r="E210" i="19"/>
  <c r="L257" i="19"/>
  <c r="L233" i="19"/>
  <c r="L209" i="19"/>
  <c r="D257" i="19"/>
  <c r="D233" i="19"/>
  <c r="D209" i="19"/>
  <c r="K232" i="19"/>
  <c r="K208" i="19"/>
  <c r="K256" i="19"/>
  <c r="R255" i="19"/>
  <c r="R207" i="19"/>
  <c r="R231" i="19"/>
  <c r="Q254" i="19"/>
  <c r="Q206" i="19"/>
  <c r="Q230" i="19"/>
  <c r="O252" i="19"/>
  <c r="O228" i="19"/>
  <c r="O204" i="19"/>
  <c r="B158" i="19"/>
  <c r="B126" i="19"/>
  <c r="B134" i="19"/>
  <c r="C210" i="19"/>
  <c r="Z259" i="19"/>
  <c r="Z235" i="19"/>
  <c r="Z211" i="19"/>
  <c r="R259" i="19"/>
  <c r="R235" i="19"/>
  <c r="R211" i="19"/>
  <c r="J259" i="19"/>
  <c r="J235" i="19"/>
  <c r="J211" i="19"/>
  <c r="Y258" i="19"/>
  <c r="Y234" i="19"/>
  <c r="Y210" i="19"/>
  <c r="Q258" i="19"/>
  <c r="Q234" i="19"/>
  <c r="Q210" i="19"/>
  <c r="I258" i="19"/>
  <c r="I234" i="19"/>
  <c r="I210" i="19"/>
  <c r="X257" i="19"/>
  <c r="X233" i="19"/>
  <c r="X209" i="19"/>
  <c r="P257" i="19"/>
  <c r="P233" i="19"/>
  <c r="P209" i="19"/>
  <c r="H257" i="19"/>
  <c r="H233" i="19"/>
  <c r="H209" i="19"/>
  <c r="W256" i="19"/>
  <c r="W232" i="19"/>
  <c r="W208" i="19"/>
  <c r="O256" i="19"/>
  <c r="O232" i="19"/>
  <c r="O208" i="19"/>
  <c r="G256" i="19"/>
  <c r="G232" i="19"/>
  <c r="G208" i="19"/>
  <c r="V255" i="19"/>
  <c r="V231" i="19"/>
  <c r="V207" i="19"/>
  <c r="N255" i="19"/>
  <c r="N231" i="19"/>
  <c r="N207" i="19"/>
  <c r="F255" i="19"/>
  <c r="F231" i="19"/>
  <c r="F207" i="19"/>
  <c r="U254" i="19"/>
  <c r="U230" i="19"/>
  <c r="U206" i="19"/>
  <c r="M254" i="19"/>
  <c r="M230" i="19"/>
  <c r="M206" i="19"/>
  <c r="E206" i="19"/>
  <c r="T253" i="19"/>
  <c r="T205" i="19"/>
  <c r="T229" i="19"/>
  <c r="L229" i="19"/>
  <c r="L253" i="19"/>
  <c r="L205" i="19"/>
  <c r="D253" i="19"/>
  <c r="D229" i="19"/>
  <c r="D205" i="19"/>
  <c r="S228" i="19"/>
  <c r="S252" i="19"/>
  <c r="S204" i="19"/>
  <c r="K252" i="19"/>
  <c r="K228" i="19"/>
  <c r="K204" i="19"/>
  <c r="Z251" i="19"/>
  <c r="Z227" i="19"/>
  <c r="Z203" i="19"/>
  <c r="R251" i="19"/>
  <c r="R203" i="19"/>
  <c r="R227" i="19"/>
  <c r="J251" i="19"/>
  <c r="J227" i="19"/>
  <c r="J203" i="19"/>
  <c r="Y250" i="19"/>
  <c r="Y202" i="19"/>
  <c r="Y226" i="19"/>
  <c r="Q250" i="19"/>
  <c r="Q202" i="19"/>
  <c r="Q226" i="19"/>
  <c r="I250" i="19"/>
  <c r="I202" i="19"/>
  <c r="I226" i="19"/>
  <c r="AA233" i="19"/>
  <c r="AA257" i="19"/>
  <c r="AA209" i="19"/>
  <c r="W123" i="19"/>
  <c r="O123" i="19"/>
  <c r="G123" i="19"/>
  <c r="B80" i="19"/>
  <c r="B117" i="19"/>
  <c r="B181" i="19"/>
  <c r="C209" i="19"/>
  <c r="Y259" i="19"/>
  <c r="Y235" i="19"/>
  <c r="Y211" i="19"/>
  <c r="Q259" i="19"/>
  <c r="Q235" i="19"/>
  <c r="Q211" i="19"/>
  <c r="I259" i="19"/>
  <c r="I235" i="19"/>
  <c r="I211" i="19"/>
  <c r="X258" i="19"/>
  <c r="X234" i="19"/>
  <c r="X210" i="19"/>
  <c r="P258" i="19"/>
  <c r="P234" i="19"/>
  <c r="P210" i="19"/>
  <c r="H258" i="19"/>
  <c r="H234" i="19"/>
  <c r="H210" i="19"/>
  <c r="W257" i="19"/>
  <c r="W233" i="19"/>
  <c r="W209" i="19"/>
  <c r="O257" i="19"/>
  <c r="O233" i="19"/>
  <c r="O209" i="19"/>
  <c r="G257" i="19"/>
  <c r="G233" i="19"/>
  <c r="G209" i="19"/>
  <c r="V256" i="19"/>
  <c r="V232" i="19"/>
  <c r="V208" i="19"/>
  <c r="N256" i="19"/>
  <c r="N232" i="19"/>
  <c r="N208" i="19"/>
  <c r="F256" i="19"/>
  <c r="F232" i="19"/>
  <c r="F208" i="19"/>
  <c r="U255" i="19"/>
  <c r="U231" i="19"/>
  <c r="U207" i="19"/>
  <c r="M255" i="19"/>
  <c r="M231" i="19"/>
  <c r="M207" i="19"/>
  <c r="E207" i="19"/>
  <c r="T230" i="19"/>
  <c r="T254" i="19"/>
  <c r="T206" i="19"/>
  <c r="L254" i="19"/>
  <c r="L230" i="19"/>
  <c r="L206" i="19"/>
  <c r="D254" i="19"/>
  <c r="D230" i="19"/>
  <c r="D206" i="19"/>
  <c r="S205" i="19"/>
  <c r="S253" i="19"/>
  <c r="S229" i="19"/>
  <c r="K253" i="19"/>
  <c r="K229" i="19"/>
  <c r="K205" i="19"/>
  <c r="Z252" i="19"/>
  <c r="Z228" i="19"/>
  <c r="Z204" i="19"/>
  <c r="R252" i="19"/>
  <c r="R228" i="19"/>
  <c r="R204" i="19"/>
  <c r="J252" i="19"/>
  <c r="J228" i="19"/>
  <c r="J204" i="19"/>
  <c r="Y251" i="19"/>
  <c r="Y203" i="19"/>
  <c r="Y227" i="19"/>
  <c r="Q251" i="19"/>
  <c r="Q203" i="19"/>
  <c r="Q227" i="19"/>
  <c r="I251" i="19"/>
  <c r="I203" i="19"/>
  <c r="I227" i="19"/>
  <c r="X250" i="19"/>
  <c r="X226" i="19"/>
  <c r="X202" i="19"/>
  <c r="P250" i="19"/>
  <c r="P226" i="19"/>
  <c r="P202" i="19"/>
  <c r="H250" i="19"/>
  <c r="H226" i="19"/>
  <c r="H202" i="19"/>
  <c r="AA256" i="19"/>
  <c r="AA232" i="19"/>
  <c r="AA208" i="19"/>
  <c r="V123" i="19"/>
  <c r="F123" i="19"/>
  <c r="B62" i="19"/>
  <c r="B161" i="19"/>
  <c r="F185" i="19"/>
  <c r="X185" i="19"/>
  <c r="B112" i="19"/>
  <c r="B128" i="19"/>
  <c r="X181" i="19"/>
  <c r="P186" i="19"/>
  <c r="B182" i="19"/>
  <c r="C202" i="19"/>
  <c r="C208" i="19"/>
  <c r="X259" i="19"/>
  <c r="X235" i="19"/>
  <c r="X211" i="19"/>
  <c r="P259" i="19"/>
  <c r="P235" i="19"/>
  <c r="P211" i="19"/>
  <c r="H259" i="19"/>
  <c r="H235" i="19"/>
  <c r="H211" i="19"/>
  <c r="W258" i="19"/>
  <c r="W210" i="19"/>
  <c r="W234" i="19"/>
  <c r="O258" i="19"/>
  <c r="O234" i="19"/>
  <c r="O210" i="19"/>
  <c r="G258" i="19"/>
  <c r="G234" i="19"/>
  <c r="G210" i="19"/>
  <c r="V233" i="19"/>
  <c r="V209" i="19"/>
  <c r="V257" i="19"/>
  <c r="N233" i="19"/>
  <c r="N257" i="19"/>
  <c r="N209" i="19"/>
  <c r="F257" i="19"/>
  <c r="F233" i="19"/>
  <c r="F209" i="19"/>
  <c r="U256" i="19"/>
  <c r="U232" i="19"/>
  <c r="U208" i="19"/>
  <c r="M256" i="19"/>
  <c r="M232" i="19"/>
  <c r="M208" i="19"/>
  <c r="E232" i="19"/>
  <c r="T255" i="19"/>
  <c r="T231" i="19"/>
  <c r="T207" i="19"/>
  <c r="L255" i="19"/>
  <c r="L231" i="19"/>
  <c r="L207" i="19"/>
  <c r="D255" i="19"/>
  <c r="D207" i="19"/>
  <c r="D231" i="19"/>
  <c r="S254" i="19"/>
  <c r="S230" i="19"/>
  <c r="S206" i="19"/>
  <c r="K254" i="19"/>
  <c r="K230" i="19"/>
  <c r="K206" i="19"/>
  <c r="Z253" i="19"/>
  <c r="Z229" i="19"/>
  <c r="Z205" i="19"/>
  <c r="R253" i="19"/>
  <c r="R205" i="19"/>
  <c r="R229" i="19"/>
  <c r="J253" i="19"/>
  <c r="J229" i="19"/>
  <c r="J205" i="19"/>
  <c r="Y252" i="19"/>
  <c r="Y228" i="19"/>
  <c r="Y204" i="19"/>
  <c r="Q252" i="19"/>
  <c r="Q228" i="19"/>
  <c r="Q204" i="19"/>
  <c r="I252" i="19"/>
  <c r="I204" i="19"/>
  <c r="I228" i="19"/>
  <c r="X251" i="19"/>
  <c r="X227" i="19"/>
  <c r="X203" i="19"/>
  <c r="P251" i="19"/>
  <c r="P227" i="19"/>
  <c r="P203" i="19"/>
  <c r="H251" i="19"/>
  <c r="H227" i="19"/>
  <c r="H203" i="19"/>
  <c r="W250" i="19"/>
  <c r="W226" i="19"/>
  <c r="W202" i="19"/>
  <c r="O250" i="19"/>
  <c r="O226" i="19"/>
  <c r="O202" i="19"/>
  <c r="G250" i="19"/>
  <c r="G226" i="19"/>
  <c r="G202" i="19"/>
  <c r="AA255" i="19"/>
  <c r="AA231" i="19"/>
  <c r="AA207" i="19"/>
  <c r="U123" i="19"/>
  <c r="E123" i="19"/>
  <c r="N123" i="19"/>
  <c r="B113" i="19"/>
  <c r="B183" i="19"/>
  <c r="C207" i="19"/>
  <c r="W259" i="19"/>
  <c r="W235" i="19"/>
  <c r="W211" i="19"/>
  <c r="O259" i="19"/>
  <c r="O235" i="19"/>
  <c r="O211" i="19"/>
  <c r="G259" i="19"/>
  <c r="G235" i="19"/>
  <c r="V258" i="19"/>
  <c r="V210" i="19"/>
  <c r="V234" i="19"/>
  <c r="N210" i="19"/>
  <c r="N258" i="19"/>
  <c r="N234" i="19"/>
  <c r="F258" i="19"/>
  <c r="F210" i="19"/>
  <c r="F234" i="19"/>
  <c r="U233" i="19"/>
  <c r="U257" i="19"/>
  <c r="U209" i="19"/>
  <c r="M233" i="19"/>
  <c r="M257" i="19"/>
  <c r="M209" i="19"/>
  <c r="E257" i="19"/>
  <c r="E233" i="19"/>
  <c r="E209" i="19"/>
  <c r="T256" i="19"/>
  <c r="T232" i="19"/>
  <c r="T208" i="19"/>
  <c r="L232" i="19"/>
  <c r="L208" i="19"/>
  <c r="L256" i="19"/>
  <c r="D232" i="19"/>
  <c r="D256" i="19"/>
  <c r="D208" i="19"/>
  <c r="S255" i="19"/>
  <c r="S231" i="19"/>
  <c r="S207" i="19"/>
  <c r="K231" i="19"/>
  <c r="K255" i="19"/>
  <c r="K207" i="19"/>
  <c r="Z254" i="19"/>
  <c r="Z206" i="19"/>
  <c r="Z230" i="19"/>
  <c r="R254" i="19"/>
  <c r="R230" i="19"/>
  <c r="R206" i="19"/>
  <c r="J254" i="19"/>
  <c r="J230" i="19"/>
  <c r="J206" i="19"/>
  <c r="Y253" i="19"/>
  <c r="Y229" i="19"/>
  <c r="Y205" i="19"/>
  <c r="Q253" i="19"/>
  <c r="Q229" i="19"/>
  <c r="Q205" i="19"/>
  <c r="I253" i="19"/>
  <c r="I205" i="19"/>
  <c r="I229" i="19"/>
  <c r="X252" i="19"/>
  <c r="X228" i="19"/>
  <c r="X204" i="19"/>
  <c r="P252" i="19"/>
  <c r="P228" i="19"/>
  <c r="P204" i="19"/>
  <c r="H252" i="19"/>
  <c r="H228" i="19"/>
  <c r="H204" i="19"/>
  <c r="W251" i="19"/>
  <c r="W227" i="19"/>
  <c r="W203" i="19"/>
  <c r="O251" i="19"/>
  <c r="O227" i="19"/>
  <c r="O203" i="19"/>
  <c r="G251" i="19"/>
  <c r="G227" i="19"/>
  <c r="G203" i="19"/>
  <c r="V250" i="19"/>
  <c r="V226" i="19"/>
  <c r="V202" i="19"/>
  <c r="N250" i="19"/>
  <c r="N226" i="19"/>
  <c r="N202" i="19"/>
  <c r="F250" i="19"/>
  <c r="F226" i="19"/>
  <c r="F202" i="19"/>
  <c r="AA254" i="19"/>
  <c r="AA206" i="19"/>
  <c r="AA230" i="19"/>
  <c r="T123" i="19"/>
  <c r="M123" i="19"/>
  <c r="S123" i="19"/>
  <c r="K123" i="19"/>
  <c r="L123" i="19"/>
  <c r="E208" i="19"/>
  <c r="E256" i="19" s="1"/>
  <c r="B66" i="19"/>
  <c r="B76" i="19"/>
  <c r="C205" i="19"/>
  <c r="U211" i="19"/>
  <c r="U259" i="19"/>
  <c r="U235" i="19"/>
  <c r="M259" i="19"/>
  <c r="M235" i="19"/>
  <c r="M211" i="19"/>
  <c r="E259" i="19"/>
  <c r="E235" i="19"/>
  <c r="E211" i="19"/>
  <c r="T258" i="19"/>
  <c r="T210" i="19"/>
  <c r="T234" i="19"/>
  <c r="L258" i="19"/>
  <c r="L234" i="19"/>
  <c r="L210" i="19"/>
  <c r="D258" i="19"/>
  <c r="D210" i="19"/>
  <c r="D234" i="19"/>
  <c r="S257" i="19"/>
  <c r="S233" i="19"/>
  <c r="S209" i="19"/>
  <c r="K233" i="19"/>
  <c r="K257" i="19"/>
  <c r="K209" i="19"/>
  <c r="Z256" i="19"/>
  <c r="Z232" i="19"/>
  <c r="Z208" i="19"/>
  <c r="R256" i="19"/>
  <c r="R232" i="19"/>
  <c r="R208" i="19"/>
  <c r="J256" i="19"/>
  <c r="J208" i="19"/>
  <c r="J232" i="19"/>
  <c r="Y255" i="19"/>
  <c r="Y207" i="19"/>
  <c r="Y231" i="19"/>
  <c r="Q255" i="19"/>
  <c r="Q231" i="19"/>
  <c r="Q207" i="19"/>
  <c r="I255" i="19"/>
  <c r="I231" i="19"/>
  <c r="I207" i="19"/>
  <c r="X254" i="19"/>
  <c r="X230" i="19"/>
  <c r="X206" i="19"/>
  <c r="P254" i="19"/>
  <c r="P230" i="19"/>
  <c r="P206" i="19"/>
  <c r="H254" i="19"/>
  <c r="H230" i="19"/>
  <c r="H206" i="19"/>
  <c r="W253" i="19"/>
  <c r="W229" i="19"/>
  <c r="W205" i="19"/>
  <c r="O253" i="19"/>
  <c r="O229" i="19"/>
  <c r="O205" i="19"/>
  <c r="G253" i="19"/>
  <c r="G229" i="19"/>
  <c r="G205" i="19"/>
  <c r="V252" i="19"/>
  <c r="V228" i="19"/>
  <c r="V204" i="19"/>
  <c r="N252" i="19"/>
  <c r="N228" i="19"/>
  <c r="N204" i="19"/>
  <c r="F252" i="19"/>
  <c r="F228" i="19"/>
  <c r="F204" i="19"/>
  <c r="U251" i="19"/>
  <c r="U227" i="19"/>
  <c r="U203" i="19"/>
  <c r="M251" i="19"/>
  <c r="M227" i="19"/>
  <c r="M203" i="19"/>
  <c r="E251" i="19"/>
  <c r="E227" i="19"/>
  <c r="E203" i="19"/>
  <c r="T226" i="19"/>
  <c r="T250" i="19"/>
  <c r="T202" i="19"/>
  <c r="L250" i="19"/>
  <c r="L226" i="19"/>
  <c r="L202" i="19"/>
  <c r="D202" i="19"/>
  <c r="AA252" i="19"/>
  <c r="AA228" i="19"/>
  <c r="AA204" i="19"/>
  <c r="J123" i="19"/>
  <c r="C45" i="19"/>
  <c r="B81" i="19"/>
  <c r="B133" i="19"/>
  <c r="B63" i="19"/>
  <c r="B67" i="19"/>
  <c r="B77" i="19"/>
  <c r="B71" i="19"/>
  <c r="B127" i="19"/>
  <c r="B135" i="19"/>
  <c r="B159" i="19"/>
  <c r="B131" i="19"/>
  <c r="B65" i="19"/>
  <c r="B83" i="19"/>
  <c r="B69" i="19"/>
  <c r="B79" i="19"/>
  <c r="B75" i="19"/>
  <c r="B129" i="19"/>
  <c r="C123" i="19"/>
  <c r="B154" i="19"/>
  <c r="B162" i="19"/>
  <c r="C55" i="19" l="1"/>
  <c r="C145" i="19" s="1"/>
  <c r="C80" i="19"/>
  <c r="C232" i="19" s="1"/>
  <c r="C92" i="19"/>
  <c r="Z169" i="19"/>
  <c r="S145" i="19"/>
  <c r="M171" i="19"/>
  <c r="M183" i="19"/>
  <c r="E255" i="19"/>
  <c r="K140" i="19"/>
  <c r="K173" i="19"/>
  <c r="K166" i="19"/>
  <c r="P50" i="19"/>
  <c r="P140" i="19" s="1"/>
  <c r="E254" i="19"/>
  <c r="E253" i="19"/>
  <c r="N142" i="19"/>
  <c r="O145" i="19"/>
  <c r="V168" i="19"/>
  <c r="AA146" i="19"/>
  <c r="K165" i="19"/>
  <c r="Z147" i="19"/>
  <c r="P144" i="19"/>
  <c r="AA167" i="19"/>
  <c r="W174" i="19"/>
  <c r="I142" i="19"/>
  <c r="G169" i="19"/>
  <c r="V174" i="19"/>
  <c r="W173" i="19"/>
  <c r="K168" i="19"/>
  <c r="Y147" i="19"/>
  <c r="X140" i="19"/>
  <c r="W169" i="19"/>
  <c r="G174" i="19"/>
  <c r="K167" i="19"/>
  <c r="X171" i="19"/>
  <c r="H145" i="19"/>
  <c r="L53" i="19"/>
  <c r="L143" i="19" s="1"/>
  <c r="R52" i="19"/>
  <c r="R142" i="19" s="1"/>
  <c r="E179" i="19"/>
  <c r="G54" i="19"/>
  <c r="G220" i="19" s="1"/>
  <c r="G268" i="19" s="1"/>
  <c r="G280" i="19" s="1"/>
  <c r="G167" i="19"/>
  <c r="V53" i="19"/>
  <c r="V143" i="19" s="1"/>
  <c r="X52" i="19"/>
  <c r="X142" i="19" s="1"/>
  <c r="R50" i="19"/>
  <c r="R140" i="19" s="1"/>
  <c r="C178" i="19"/>
  <c r="Z49" i="19"/>
  <c r="Z215" i="19" s="1"/>
  <c r="Z263" i="19" s="1"/>
  <c r="Z275" i="19" s="1"/>
  <c r="Z48" i="19"/>
  <c r="E78" i="19"/>
  <c r="E230" i="19" s="1"/>
  <c r="E79" i="19"/>
  <c r="E231" i="19" s="1"/>
  <c r="E88" i="19"/>
  <c r="E90" i="19"/>
  <c r="E76" i="19"/>
  <c r="E228" i="19" s="1"/>
  <c r="E91" i="19"/>
  <c r="E77" i="19"/>
  <c r="E229" i="19" s="1"/>
  <c r="E89" i="19"/>
  <c r="X49" i="19"/>
  <c r="X215" i="19" s="1"/>
  <c r="X263" i="19" s="1"/>
  <c r="X275" i="19" s="1"/>
  <c r="H48" i="19"/>
  <c r="H138" i="19" s="1"/>
  <c r="M141" i="19"/>
  <c r="V50" i="19"/>
  <c r="V140" i="19" s="1"/>
  <c r="N49" i="19"/>
  <c r="N139" i="19" s="1"/>
  <c r="N48" i="19"/>
  <c r="N138" i="19" s="1"/>
  <c r="R51" i="19"/>
  <c r="R141" i="19" s="1"/>
  <c r="O171" i="19"/>
  <c r="K171" i="19"/>
  <c r="G145" i="19"/>
  <c r="X174" i="19"/>
  <c r="D50" i="19"/>
  <c r="D140" i="19" s="1"/>
  <c r="D74" i="19"/>
  <c r="D226" i="19" s="1"/>
  <c r="D75" i="19"/>
  <c r="D227" i="19" s="1"/>
  <c r="D87" i="19"/>
  <c r="D86" i="19"/>
  <c r="P51" i="19"/>
  <c r="P141" i="19" s="1"/>
  <c r="K57" i="19"/>
  <c r="K223" i="19" s="1"/>
  <c r="K271" i="19" s="1"/>
  <c r="K283" i="19" s="1"/>
  <c r="S56" i="19"/>
  <c r="S146" i="19" s="1"/>
  <c r="F144" i="19"/>
  <c r="Q57" i="19"/>
  <c r="Q147" i="19" s="1"/>
  <c r="O56" i="19"/>
  <c r="O146" i="19" s="1"/>
  <c r="U55" i="19"/>
  <c r="U145" i="19" s="1"/>
  <c r="C49" i="19"/>
  <c r="C91" i="19"/>
  <c r="C88" i="19"/>
  <c r="C77" i="19"/>
  <c r="C229" i="19" s="1"/>
  <c r="C78" i="19"/>
  <c r="C230" i="19" s="1"/>
  <c r="C79" i="19"/>
  <c r="C231" i="19" s="1"/>
  <c r="C90" i="19"/>
  <c r="C76" i="19"/>
  <c r="C228" i="19" s="1"/>
  <c r="C89" i="19"/>
  <c r="T170" i="19"/>
  <c r="T143" i="19"/>
  <c r="J146" i="19"/>
  <c r="G53" i="19"/>
  <c r="G143" i="19" s="1"/>
  <c r="T52" i="19"/>
  <c r="T142" i="19" s="1"/>
  <c r="V57" i="19"/>
  <c r="N56" i="19"/>
  <c r="N146" i="19" s="1"/>
  <c r="K55" i="19"/>
  <c r="K145" i="19" s="1"/>
  <c r="I54" i="19"/>
  <c r="I144" i="19" s="1"/>
  <c r="U141" i="19"/>
  <c r="E115" i="19"/>
  <c r="E129" i="19" s="1"/>
  <c r="W146" i="19"/>
  <c r="V147" i="19"/>
  <c r="Q144" i="19"/>
  <c r="C115" i="19"/>
  <c r="C129" i="19" s="1"/>
  <c r="E114" i="19"/>
  <c r="E128" i="19" s="1"/>
  <c r="E252" i="19"/>
  <c r="AA54" i="19"/>
  <c r="AA144" i="19" s="1"/>
  <c r="N53" i="19"/>
  <c r="N219" i="19" s="1"/>
  <c r="N267" i="19" s="1"/>
  <c r="AA53" i="19"/>
  <c r="AA143" i="19" s="1"/>
  <c r="R53" i="19"/>
  <c r="R143" i="19" s="1"/>
  <c r="T51" i="19"/>
  <c r="T141" i="19" s="1"/>
  <c r="J51" i="19"/>
  <c r="J141" i="19" s="1"/>
  <c r="C51" i="19"/>
  <c r="L52" i="19"/>
  <c r="L142" i="19" s="1"/>
  <c r="J52" i="19"/>
  <c r="J142" i="19" s="1"/>
  <c r="P52" i="19"/>
  <c r="P142" i="19" s="1"/>
  <c r="J50" i="19"/>
  <c r="J140" i="19" s="1"/>
  <c r="H50" i="19"/>
  <c r="H140" i="19" s="1"/>
  <c r="N50" i="19"/>
  <c r="N140" i="19" s="1"/>
  <c r="J57" i="19"/>
  <c r="J147" i="19" s="1"/>
  <c r="W57" i="19"/>
  <c r="W147" i="19" s="1"/>
  <c r="F57" i="19"/>
  <c r="F147" i="19" s="1"/>
  <c r="R49" i="19"/>
  <c r="R139" i="19" s="1"/>
  <c r="P49" i="19"/>
  <c r="P139" i="19" s="1"/>
  <c r="F49" i="19"/>
  <c r="F139" i="19" s="1"/>
  <c r="K56" i="19"/>
  <c r="K146" i="19" s="1"/>
  <c r="G56" i="19"/>
  <c r="G146" i="19" s="1"/>
  <c r="D56" i="19"/>
  <c r="D146" i="19" s="1"/>
  <c r="J48" i="19"/>
  <c r="J138" i="19" s="1"/>
  <c r="S48" i="19"/>
  <c r="S214" i="19" s="1"/>
  <c r="S262" i="19" s="1"/>
  <c r="S274" i="19" s="1"/>
  <c r="F48" i="19"/>
  <c r="F138" i="19" s="1"/>
  <c r="Z55" i="19"/>
  <c r="Z145" i="19" s="1"/>
  <c r="X55" i="19"/>
  <c r="X145" i="19" s="1"/>
  <c r="M55" i="19"/>
  <c r="M145" i="19" s="1"/>
  <c r="X54" i="19"/>
  <c r="X144" i="19" s="1"/>
  <c r="U54" i="19"/>
  <c r="U144" i="19" s="1"/>
  <c r="S54" i="19"/>
  <c r="S144" i="19" s="1"/>
  <c r="F53" i="19"/>
  <c r="F143" i="19" s="1"/>
  <c r="S53" i="19"/>
  <c r="S143" i="19" s="1"/>
  <c r="Y53" i="19"/>
  <c r="Y143" i="19" s="1"/>
  <c r="L51" i="19"/>
  <c r="L141" i="19" s="1"/>
  <c r="V51" i="19"/>
  <c r="V141" i="19" s="1"/>
  <c r="H51" i="19"/>
  <c r="H141" i="19" s="1"/>
  <c r="V52" i="19"/>
  <c r="V142" i="19" s="1"/>
  <c r="W52" i="19"/>
  <c r="W142" i="19" s="1"/>
  <c r="H52" i="19"/>
  <c r="H142" i="19" s="1"/>
  <c r="T50" i="19"/>
  <c r="T140" i="19" s="1"/>
  <c r="M50" i="19"/>
  <c r="M140" i="19" s="1"/>
  <c r="F50" i="19"/>
  <c r="F140" i="19" s="1"/>
  <c r="I57" i="19"/>
  <c r="I147" i="19" s="1"/>
  <c r="G57" i="19"/>
  <c r="G147" i="19" s="1"/>
  <c r="U57" i="19"/>
  <c r="U147" i="19" s="1"/>
  <c r="J49" i="19"/>
  <c r="J139" i="19" s="1"/>
  <c r="H49" i="19"/>
  <c r="H139" i="19" s="1"/>
  <c r="T49" i="19"/>
  <c r="T139" i="19" s="1"/>
  <c r="I56" i="19"/>
  <c r="I146" i="19" s="1"/>
  <c r="Q56" i="19"/>
  <c r="Q146" i="19" s="1"/>
  <c r="Z56" i="19"/>
  <c r="Z146" i="19" s="1"/>
  <c r="Y48" i="19"/>
  <c r="Y214" i="19" s="1"/>
  <c r="Y262" i="19" s="1"/>
  <c r="Y274" i="19" s="1"/>
  <c r="W48" i="19"/>
  <c r="W214" i="19" s="1"/>
  <c r="W262" i="19" s="1"/>
  <c r="W274" i="19" s="1"/>
  <c r="U48" i="19"/>
  <c r="U214" i="19" s="1"/>
  <c r="U262" i="19" s="1"/>
  <c r="U274" i="19" s="1"/>
  <c r="R55" i="19"/>
  <c r="R145" i="19" s="1"/>
  <c r="W55" i="19"/>
  <c r="W145" i="19" s="1"/>
  <c r="D55" i="19"/>
  <c r="D145" i="19" s="1"/>
  <c r="H54" i="19"/>
  <c r="H144" i="19" s="1"/>
  <c r="M54" i="19"/>
  <c r="M144" i="19" s="1"/>
  <c r="K54" i="19"/>
  <c r="K144" i="19" s="1"/>
  <c r="AA165" i="19"/>
  <c r="U53" i="19"/>
  <c r="U143" i="19" s="1"/>
  <c r="K53" i="19"/>
  <c r="K143" i="19" s="1"/>
  <c r="Q53" i="19"/>
  <c r="Q143" i="19" s="1"/>
  <c r="F51" i="19"/>
  <c r="F141" i="19" s="1"/>
  <c r="Y51" i="19"/>
  <c r="Y141" i="19" s="1"/>
  <c r="W51" i="19"/>
  <c r="W141" i="19" s="1"/>
  <c r="U52" i="19"/>
  <c r="U142" i="19" s="1"/>
  <c r="AA52" i="19"/>
  <c r="AA142" i="19" s="1"/>
  <c r="C52" i="19"/>
  <c r="U50" i="19"/>
  <c r="U140" i="19" s="1"/>
  <c r="Y50" i="19"/>
  <c r="Y140" i="19" s="1"/>
  <c r="W50" i="19"/>
  <c r="W140" i="19" s="1"/>
  <c r="X57" i="19"/>
  <c r="X147" i="19" s="1"/>
  <c r="AA57" i="19"/>
  <c r="AA147" i="19" s="1"/>
  <c r="M57" i="19"/>
  <c r="M147" i="19" s="1"/>
  <c r="K49" i="19"/>
  <c r="K139" i="19" s="1"/>
  <c r="W49" i="19"/>
  <c r="W139" i="19" s="1"/>
  <c r="U49" i="19"/>
  <c r="U139" i="19" s="1"/>
  <c r="C56" i="19"/>
  <c r="C146" i="19" s="1"/>
  <c r="H56" i="19"/>
  <c r="H146" i="19" s="1"/>
  <c r="U56" i="19"/>
  <c r="U146" i="19" s="1"/>
  <c r="Q48" i="19"/>
  <c r="Q138" i="19" s="1"/>
  <c r="O48" i="19"/>
  <c r="O138" i="19" s="1"/>
  <c r="M48" i="19"/>
  <c r="M214" i="19" s="1"/>
  <c r="M262" i="19" s="1"/>
  <c r="J55" i="19"/>
  <c r="J145" i="19" s="1"/>
  <c r="V55" i="19"/>
  <c r="V145" i="19" s="1"/>
  <c r="Y55" i="19"/>
  <c r="Y145" i="19" s="1"/>
  <c r="O54" i="19"/>
  <c r="O144" i="19" s="1"/>
  <c r="D54" i="19"/>
  <c r="D144" i="19" s="1"/>
  <c r="Z54" i="19"/>
  <c r="Z144" i="19" s="1"/>
  <c r="M53" i="19"/>
  <c r="M143" i="19" s="1"/>
  <c r="O53" i="19"/>
  <c r="O143" i="19" s="1"/>
  <c r="I53" i="19"/>
  <c r="I143" i="19" s="1"/>
  <c r="AA51" i="19"/>
  <c r="AA141" i="19" s="1"/>
  <c r="Q51" i="19"/>
  <c r="Q141" i="19" s="1"/>
  <c r="O51" i="19"/>
  <c r="O141" i="19" s="1"/>
  <c r="M52" i="19"/>
  <c r="M142" i="19" s="1"/>
  <c r="S52" i="19"/>
  <c r="S142" i="19" s="1"/>
  <c r="Q52" i="19"/>
  <c r="Q142" i="19" s="1"/>
  <c r="AA50" i="19"/>
  <c r="AA140" i="19" s="1"/>
  <c r="Q50" i="19"/>
  <c r="Q140" i="19" s="1"/>
  <c r="O50" i="19"/>
  <c r="O140" i="19" s="1"/>
  <c r="P57" i="19"/>
  <c r="P147" i="19" s="1"/>
  <c r="O57" i="19"/>
  <c r="O147" i="19" s="1"/>
  <c r="D57" i="19"/>
  <c r="D147" i="19" s="1"/>
  <c r="Y49" i="19"/>
  <c r="Y139" i="19" s="1"/>
  <c r="O49" i="19"/>
  <c r="O139" i="19" s="1"/>
  <c r="M49" i="19"/>
  <c r="M139" i="19" s="1"/>
  <c r="R56" i="19"/>
  <c r="R146" i="19" s="1"/>
  <c r="V56" i="19"/>
  <c r="V146" i="19" s="1"/>
  <c r="M56" i="19"/>
  <c r="M146" i="19" s="1"/>
  <c r="I48" i="19"/>
  <c r="I138" i="19" s="1"/>
  <c r="G48" i="19"/>
  <c r="G138" i="19" s="1"/>
  <c r="D48" i="19"/>
  <c r="I55" i="19"/>
  <c r="I145" i="19" s="1"/>
  <c r="N55" i="19"/>
  <c r="N145" i="19" s="1"/>
  <c r="T55" i="19"/>
  <c r="T145" i="19" s="1"/>
  <c r="V54" i="19"/>
  <c r="V144" i="19" s="1"/>
  <c r="T54" i="19"/>
  <c r="T144" i="19" s="1"/>
  <c r="R54" i="19"/>
  <c r="R144" i="19" s="1"/>
  <c r="H53" i="19"/>
  <c r="H143" i="19" s="1"/>
  <c r="D53" i="19"/>
  <c r="D143" i="19" s="1"/>
  <c r="Z53" i="19"/>
  <c r="Z143" i="19" s="1"/>
  <c r="S51" i="19"/>
  <c r="S141" i="19" s="1"/>
  <c r="I51" i="19"/>
  <c r="I141" i="19" s="1"/>
  <c r="G51" i="19"/>
  <c r="G141" i="19" s="1"/>
  <c r="D52" i="19"/>
  <c r="D142" i="19" s="1"/>
  <c r="K52" i="19"/>
  <c r="K142" i="19" s="1"/>
  <c r="G52" i="19"/>
  <c r="G142" i="19" s="1"/>
  <c r="S50" i="19"/>
  <c r="S140" i="19" s="1"/>
  <c r="I50" i="19"/>
  <c r="I140" i="19" s="1"/>
  <c r="G50" i="19"/>
  <c r="G140" i="19" s="1"/>
  <c r="L57" i="19"/>
  <c r="L147" i="19" s="1"/>
  <c r="H57" i="19"/>
  <c r="H147" i="19" s="1"/>
  <c r="N57" i="19"/>
  <c r="N147" i="19" s="1"/>
  <c r="Q49" i="19"/>
  <c r="Q139" i="19" s="1"/>
  <c r="G49" i="19"/>
  <c r="G139" i="19" s="1"/>
  <c r="D49" i="19"/>
  <c r="X56" i="19"/>
  <c r="X146" i="19" s="1"/>
  <c r="F56" i="19"/>
  <c r="F146" i="19" s="1"/>
  <c r="T56" i="19"/>
  <c r="T146" i="19" s="1"/>
  <c r="K48" i="19"/>
  <c r="K138" i="19" s="1"/>
  <c r="AA48" i="19"/>
  <c r="AA214" i="19" s="1"/>
  <c r="AA262" i="19" s="1"/>
  <c r="AA274" i="19" s="1"/>
  <c r="C48" i="19"/>
  <c r="F55" i="19"/>
  <c r="F145" i="19" s="1"/>
  <c r="L55" i="19"/>
  <c r="L145" i="19" s="1"/>
  <c r="N54" i="19"/>
  <c r="N144" i="19" s="1"/>
  <c r="L54" i="19"/>
  <c r="L144" i="19" s="1"/>
  <c r="J54" i="19"/>
  <c r="J144" i="19" s="1"/>
  <c r="X53" i="19"/>
  <c r="X143" i="19" s="1"/>
  <c r="C53" i="19"/>
  <c r="J53" i="19"/>
  <c r="J143" i="19" s="1"/>
  <c r="N51" i="19"/>
  <c r="N141" i="19" s="1"/>
  <c r="K51" i="19"/>
  <c r="K141" i="19" s="1"/>
  <c r="O52" i="19"/>
  <c r="O142" i="19" s="1"/>
  <c r="F52" i="19"/>
  <c r="F142" i="19" s="1"/>
  <c r="Y52" i="19"/>
  <c r="Y142" i="19" s="1"/>
  <c r="L50" i="19"/>
  <c r="L140" i="19" s="1"/>
  <c r="T57" i="19"/>
  <c r="T147" i="19" s="1"/>
  <c r="S57" i="19"/>
  <c r="S147" i="19" s="1"/>
  <c r="R57" i="19"/>
  <c r="R147" i="19" s="1"/>
  <c r="I49" i="19"/>
  <c r="I139" i="19" s="1"/>
  <c r="AA49" i="19"/>
  <c r="AA139" i="19" s="1"/>
  <c r="Y56" i="19"/>
  <c r="Y146" i="19" s="1"/>
  <c r="L56" i="19"/>
  <c r="L146" i="19" s="1"/>
  <c r="X48" i="19"/>
  <c r="X214" i="19" s="1"/>
  <c r="X262" i="19" s="1"/>
  <c r="X274" i="19" s="1"/>
  <c r="T48" i="19"/>
  <c r="T214" i="19" s="1"/>
  <c r="T262" i="19" s="1"/>
  <c r="T274" i="19" s="1"/>
  <c r="Q55" i="19"/>
  <c r="Q145" i="19" s="1"/>
  <c r="AA55" i="19"/>
  <c r="AA145" i="19" s="1"/>
  <c r="Y54" i="19"/>
  <c r="Y144" i="19" s="1"/>
  <c r="W54" i="19"/>
  <c r="W144" i="19" s="1"/>
  <c r="P53" i="19"/>
  <c r="P143" i="19" s="1"/>
  <c r="W53" i="19"/>
  <c r="W143" i="19" s="1"/>
  <c r="Z51" i="19"/>
  <c r="Z141" i="19" s="1"/>
  <c r="X51" i="19"/>
  <c r="X141" i="19" s="1"/>
  <c r="Z52" i="19"/>
  <c r="Z142" i="19" s="1"/>
  <c r="Z50" i="19"/>
  <c r="Z140" i="19" s="1"/>
  <c r="C50" i="19"/>
  <c r="C57" i="19"/>
  <c r="C147" i="19" s="1"/>
  <c r="S49" i="19"/>
  <c r="S139" i="19" s="1"/>
  <c r="L49" i="19"/>
  <c r="L139" i="19" s="1"/>
  <c r="V49" i="19"/>
  <c r="V139" i="19" s="1"/>
  <c r="P56" i="19"/>
  <c r="P146" i="19" s="1"/>
  <c r="P48" i="19"/>
  <c r="P214" i="19" s="1"/>
  <c r="P262" i="19" s="1"/>
  <c r="P274" i="19" s="1"/>
  <c r="P55" i="19"/>
  <c r="P145" i="19" s="1"/>
  <c r="C54" i="19"/>
  <c r="E49" i="19"/>
  <c r="E139" i="19" s="1"/>
  <c r="E51" i="19"/>
  <c r="E52" i="19"/>
  <c r="E54" i="19"/>
  <c r="E144" i="19" s="1"/>
  <c r="E56" i="19"/>
  <c r="E146" i="19" s="1"/>
  <c r="E48" i="19"/>
  <c r="E138" i="19" s="1"/>
  <c r="E50" i="19"/>
  <c r="E53" i="19"/>
  <c r="E55" i="19"/>
  <c r="E145" i="19" s="1"/>
  <c r="E57" i="19"/>
  <c r="E147" i="19" s="1"/>
  <c r="D112" i="19"/>
  <c r="D126" i="19" s="1"/>
  <c r="C114" i="19"/>
  <c r="C128" i="19" s="1"/>
  <c r="C113" i="19"/>
  <c r="C127" i="19" s="1"/>
  <c r="C112" i="19"/>
  <c r="C126" i="19" s="1"/>
  <c r="H169" i="19"/>
  <c r="Z168" i="19"/>
  <c r="H170" i="19"/>
  <c r="C183" i="19"/>
  <c r="E172" i="19"/>
  <c r="D178" i="19"/>
  <c r="Z172" i="19"/>
  <c r="C181" i="19"/>
  <c r="C234" i="19"/>
  <c r="Z214" i="19"/>
  <c r="Z262" i="19" s="1"/>
  <c r="Z274" i="19" s="1"/>
  <c r="C184" i="19"/>
  <c r="R165" i="19"/>
  <c r="C233" i="19"/>
  <c r="P169" i="19"/>
  <c r="C185" i="19"/>
  <c r="H173" i="19"/>
  <c r="P167" i="19"/>
  <c r="Z171" i="19"/>
  <c r="H172" i="19"/>
  <c r="Z166" i="19"/>
  <c r="Z165" i="19"/>
  <c r="C182" i="19"/>
  <c r="P170" i="19"/>
  <c r="Z173" i="19"/>
  <c r="R173" i="19"/>
  <c r="Z184" i="19"/>
  <c r="AA179" i="19"/>
  <c r="C259" i="19"/>
  <c r="K178" i="19"/>
  <c r="C257" i="19"/>
  <c r="C258" i="19"/>
  <c r="J165" i="19"/>
  <c r="R177" i="19"/>
  <c r="J167" i="19"/>
  <c r="X165" i="19"/>
  <c r="X216" i="19"/>
  <c r="X264" i="19" s="1"/>
  <c r="X276" i="19" s="1"/>
  <c r="X170" i="19"/>
  <c r="C226" i="19"/>
  <c r="C250" i="19"/>
  <c r="C227" i="19"/>
  <c r="C251" i="19"/>
  <c r="U217" i="19"/>
  <c r="U265" i="19" s="1"/>
  <c r="U277" i="19" s="1"/>
  <c r="U166" i="19"/>
  <c r="U174" i="19"/>
  <c r="O170" i="19"/>
  <c r="W165" i="19"/>
  <c r="O168" i="19"/>
  <c r="U169" i="19"/>
  <c r="U171" i="19"/>
  <c r="U165" i="19"/>
  <c r="Z174" i="19"/>
  <c r="J174" i="19"/>
  <c r="J166" i="19"/>
  <c r="S169" i="19"/>
  <c r="J170" i="19"/>
  <c r="J173" i="19"/>
  <c r="T167" i="19"/>
  <c r="J172" i="19"/>
  <c r="AA166" i="19"/>
  <c r="K180" i="19"/>
  <c r="AA169" i="19"/>
  <c r="T169" i="19"/>
  <c r="AA168" i="19"/>
  <c r="T168" i="19"/>
  <c r="AA171" i="19"/>
  <c r="T172" i="19"/>
  <c r="C256" i="19"/>
  <c r="U177" i="19"/>
  <c r="S168" i="19"/>
  <c r="J178" i="19"/>
  <c r="E165" i="19"/>
  <c r="E189" i="19" s="1"/>
  <c r="M174" i="19"/>
  <c r="M172" i="19"/>
  <c r="G172" i="19"/>
  <c r="G166" i="19"/>
  <c r="J179" i="19"/>
  <c r="M168" i="19"/>
  <c r="S170" i="19"/>
  <c r="M170" i="19"/>
  <c r="M166" i="19"/>
  <c r="AA174" i="19"/>
  <c r="S172" i="19"/>
  <c r="E168" i="19"/>
  <c r="S174" i="19"/>
  <c r="E169" i="19"/>
  <c r="E170" i="19"/>
  <c r="M217" i="19"/>
  <c r="M265" i="19" s="1"/>
  <c r="P165" i="19"/>
  <c r="G165" i="19"/>
  <c r="M167" i="19"/>
  <c r="E171" i="19"/>
  <c r="G171" i="19"/>
  <c r="S166" i="19"/>
  <c r="M165" i="19"/>
  <c r="W177" i="19"/>
  <c r="E166" i="19"/>
  <c r="E184" i="19"/>
  <c r="M169" i="19"/>
  <c r="V170" i="19"/>
  <c r="S167" i="19"/>
  <c r="D171" i="19"/>
  <c r="R172" i="19"/>
  <c r="R174" i="19"/>
  <c r="Y167" i="19"/>
  <c r="R167" i="19"/>
  <c r="T165" i="19"/>
  <c r="R166" i="19"/>
  <c r="R170" i="19"/>
  <c r="S165" i="19"/>
  <c r="Y223" i="19"/>
  <c r="Y271" i="19" s="1"/>
  <c r="Y283" i="19" s="1"/>
  <c r="R169" i="19"/>
  <c r="Y173" i="19"/>
  <c r="R171" i="19"/>
  <c r="S180" i="19"/>
  <c r="L168" i="19"/>
  <c r="Q172" i="19"/>
  <c r="Y165" i="19"/>
  <c r="Q173" i="19"/>
  <c r="O172" i="19"/>
  <c r="Z185" i="19"/>
  <c r="L167" i="19"/>
  <c r="O167" i="19"/>
  <c r="Z180" i="19"/>
  <c r="V172" i="19"/>
  <c r="V166" i="19"/>
  <c r="L174" i="19"/>
  <c r="L173" i="19"/>
  <c r="L171" i="19"/>
  <c r="L166" i="19"/>
  <c r="F168" i="19"/>
  <c r="D174" i="19"/>
  <c r="D169" i="19"/>
  <c r="D167" i="19"/>
  <c r="D166" i="19"/>
  <c r="L172" i="19"/>
  <c r="D170" i="19"/>
  <c r="D141" i="19"/>
  <c r="F167" i="19"/>
  <c r="L165" i="19"/>
  <c r="T177" i="19"/>
  <c r="E183" i="19"/>
  <c r="M177" i="19"/>
  <c r="AA180" i="19"/>
  <c r="Z178" i="19"/>
  <c r="T180" i="19"/>
  <c r="G183" i="19"/>
  <c r="D183" i="19"/>
  <c r="N143" i="19"/>
  <c r="C253" i="19"/>
  <c r="D182" i="19"/>
  <c r="AA178" i="19"/>
  <c r="L183" i="19"/>
  <c r="E178" i="19"/>
  <c r="R184" i="19"/>
  <c r="U172" i="19"/>
  <c r="P172" i="19"/>
  <c r="J184" i="19"/>
  <c r="D251" i="19"/>
  <c r="S186" i="19"/>
  <c r="O180" i="19"/>
  <c r="R185" i="19"/>
  <c r="Z181" i="19"/>
  <c r="M178" i="19"/>
  <c r="P174" i="19"/>
  <c r="U181" i="19"/>
  <c r="R179" i="19"/>
  <c r="S178" i="19"/>
  <c r="J182" i="19"/>
  <c r="K179" i="19"/>
  <c r="T184" i="19"/>
  <c r="J177" i="19"/>
  <c r="Z183" i="19"/>
  <c r="AA177" i="19"/>
  <c r="T181" i="19"/>
  <c r="Y169" i="19"/>
  <c r="X183" i="19"/>
  <c r="R182" i="19"/>
  <c r="Y166" i="19"/>
  <c r="AA181" i="19"/>
  <c r="R178" i="19"/>
  <c r="U186" i="19"/>
  <c r="V182" i="19"/>
  <c r="O184" i="19"/>
  <c r="L179" i="19"/>
  <c r="O183" i="19"/>
  <c r="Y177" i="19"/>
  <c r="L180" i="19"/>
  <c r="W186" i="19"/>
  <c r="N174" i="19"/>
  <c r="E180" i="19"/>
  <c r="N171" i="19"/>
  <c r="Z177" i="19"/>
  <c r="L185" i="19"/>
  <c r="T171" i="19"/>
  <c r="L186" i="19"/>
  <c r="X182" i="19"/>
  <c r="K183" i="19"/>
  <c r="E181" i="19"/>
  <c r="V180" i="19"/>
  <c r="Q174" i="19"/>
  <c r="V173" i="19"/>
  <c r="H168" i="19"/>
  <c r="E173" i="19"/>
  <c r="H167" i="19"/>
  <c r="R168" i="19"/>
  <c r="R180" i="19"/>
  <c r="Z167" i="19"/>
  <c r="Z179" i="19"/>
  <c r="J169" i="19"/>
  <c r="J181" i="19"/>
  <c r="U173" i="19"/>
  <c r="U185" i="19"/>
  <c r="X168" i="19"/>
  <c r="X180" i="19"/>
  <c r="C252" i="19"/>
  <c r="E174" i="19"/>
  <c r="E186" i="19"/>
  <c r="D250" i="19"/>
  <c r="D177" i="19"/>
  <c r="Y172" i="19"/>
  <c r="Y184" i="19"/>
  <c r="X172" i="19"/>
  <c r="X184" i="19"/>
  <c r="T178" i="19"/>
  <c r="T166" i="19"/>
  <c r="X166" i="19"/>
  <c r="X178" i="19"/>
  <c r="F178" i="19"/>
  <c r="F166" i="19"/>
  <c r="Y180" i="19"/>
  <c r="Y168" i="19"/>
  <c r="O186" i="19"/>
  <c r="O174" i="19"/>
  <c r="L170" i="19"/>
  <c r="L182" i="19"/>
  <c r="L138" i="19"/>
  <c r="F165" i="19"/>
  <c r="H166" i="19"/>
  <c r="R181" i="19"/>
  <c r="S179" i="19"/>
  <c r="N169" i="19"/>
  <c r="N173" i="19"/>
  <c r="G179" i="19"/>
  <c r="O179" i="19"/>
  <c r="W185" i="19"/>
  <c r="U168" i="19"/>
  <c r="P168" i="19"/>
  <c r="N168" i="19"/>
  <c r="Q166" i="19"/>
  <c r="K172" i="19"/>
  <c r="Y179" i="19"/>
  <c r="V165" i="19"/>
  <c r="U138" i="19"/>
  <c r="P171" i="19"/>
  <c r="AA183" i="19"/>
  <c r="Q168" i="19"/>
  <c r="L178" i="19"/>
  <c r="F169" i="19"/>
  <c r="I173" i="19"/>
  <c r="F180" i="19"/>
  <c r="Q170" i="19"/>
  <c r="N167" i="19"/>
  <c r="P166" i="19"/>
  <c r="N166" i="19"/>
  <c r="Q165" i="19"/>
  <c r="D172" i="19"/>
  <c r="F173" i="19"/>
  <c r="K170" i="19"/>
  <c r="H185" i="19"/>
  <c r="E182" i="19"/>
  <c r="U183" i="19"/>
  <c r="G177" i="19"/>
  <c r="W181" i="19"/>
  <c r="I168" i="19"/>
  <c r="N217" i="19"/>
  <c r="N265" i="19" s="1"/>
  <c r="N165" i="19"/>
  <c r="I172" i="19"/>
  <c r="C254" i="19"/>
  <c r="F172" i="19"/>
  <c r="AA173" i="19"/>
  <c r="H184" i="19"/>
  <c r="X169" i="19"/>
  <c r="O182" i="19"/>
  <c r="K216" i="19"/>
  <c r="K264" i="19" s="1"/>
  <c r="N172" i="19"/>
  <c r="I166" i="19"/>
  <c r="D168" i="19"/>
  <c r="F171" i="19"/>
  <c r="R138" i="19"/>
  <c r="R186" i="19"/>
  <c r="K181" i="19"/>
  <c r="I218" i="19"/>
  <c r="I266" i="19" s="1"/>
  <c r="I278" i="19" s="1"/>
  <c r="T174" i="19"/>
  <c r="I167" i="19"/>
  <c r="F170" i="19"/>
  <c r="V169" i="19"/>
  <c r="V181" i="19"/>
  <c r="J171" i="19"/>
  <c r="W171" i="19"/>
  <c r="G173" i="19"/>
  <c r="N179" i="19"/>
  <c r="N170" i="19"/>
  <c r="Q185" i="19"/>
  <c r="M215" i="19"/>
  <c r="M263" i="19" s="1"/>
  <c r="M173" i="19"/>
  <c r="F174" i="19"/>
  <c r="F186" i="19"/>
  <c r="O177" i="19"/>
  <c r="O165" i="19"/>
  <c r="C255" i="19"/>
  <c r="N185" i="19"/>
  <c r="M218" i="19"/>
  <c r="M266" i="19" s="1"/>
  <c r="G181" i="19"/>
  <c r="T173" i="19"/>
  <c r="I174" i="19"/>
  <c r="P181" i="19"/>
  <c r="Q182" i="19"/>
  <c r="Y171" i="19"/>
  <c r="Y183" i="19"/>
  <c r="V171" i="19"/>
  <c r="V183" i="19"/>
  <c r="S171" i="19"/>
  <c r="W184" i="19"/>
  <c r="W172" i="19"/>
  <c r="U167" i="19"/>
  <c r="U179" i="19"/>
  <c r="M181" i="19"/>
  <c r="L169" i="19"/>
  <c r="L181" i="19"/>
  <c r="Q167" i="19"/>
  <c r="Q179" i="19"/>
  <c r="P182" i="19"/>
  <c r="D165" i="19"/>
  <c r="K177" i="19"/>
  <c r="D186" i="19"/>
  <c r="M180" i="19"/>
  <c r="H186" i="19"/>
  <c r="H174" i="19"/>
  <c r="S173" i="19"/>
  <c r="S185" i="19"/>
  <c r="P185" i="19"/>
  <c r="P173" i="19"/>
  <c r="W182" i="19"/>
  <c r="W170" i="19"/>
  <c r="W167" i="19"/>
  <c r="Y174" i="19"/>
  <c r="P179" i="19"/>
  <c r="D173" i="19"/>
  <c r="Q180" i="19"/>
  <c r="Z170" i="19"/>
  <c r="I180" i="19"/>
  <c r="AA172" i="19"/>
  <c r="AA184" i="19"/>
  <c r="O166" i="19"/>
  <c r="W166" i="19"/>
  <c r="V138" i="19"/>
  <c r="E167" i="19"/>
  <c r="E191" i="19" s="1"/>
  <c r="I171" i="19"/>
  <c r="I183" i="19"/>
  <c r="Q183" i="19"/>
  <c r="Q171" i="19"/>
  <c r="AA170" i="19"/>
  <c r="K174" i="19"/>
  <c r="K186" i="19"/>
  <c r="Y216" i="19"/>
  <c r="Y264" i="19" s="1"/>
  <c r="Y276" i="19" s="1"/>
  <c r="V186" i="19"/>
  <c r="J168" i="19"/>
  <c r="J180" i="19"/>
  <c r="W180" i="19"/>
  <c r="W168" i="19"/>
  <c r="I170" i="19"/>
  <c r="J186" i="19"/>
  <c r="Q181" i="19"/>
  <c r="Q169" i="19"/>
  <c r="O169" i="19"/>
  <c r="O181" i="19"/>
  <c r="F181" i="19"/>
  <c r="G170" i="19"/>
  <c r="U170" i="19"/>
  <c r="I169" i="19"/>
  <c r="Y170" i="19"/>
  <c r="P216" i="19"/>
  <c r="P264" i="19" s="1"/>
  <c r="P276" i="19" s="1"/>
  <c r="C169" i="19"/>
  <c r="C170" i="19"/>
  <c r="C171" i="19"/>
  <c r="C195" i="19" s="1"/>
  <c r="C173" i="19"/>
  <c r="C174" i="19"/>
  <c r="C166" i="19"/>
  <c r="C190" i="19" s="1"/>
  <c r="C167" i="19"/>
  <c r="C191" i="19" s="1"/>
  <c r="C172" i="19"/>
  <c r="C168" i="19"/>
  <c r="C192" i="19" s="1"/>
  <c r="J185" i="19"/>
  <c r="D179" i="19"/>
  <c r="O185" i="19"/>
  <c r="O173" i="19"/>
  <c r="G186" i="19"/>
  <c r="G168" i="19"/>
  <c r="G180" i="19"/>
  <c r="Z138" i="19"/>
  <c r="V167" i="19"/>
  <c r="V179" i="19"/>
  <c r="X186" i="19"/>
  <c r="H171" i="19"/>
  <c r="H183" i="19"/>
  <c r="W222" i="19"/>
  <c r="W270" i="19" s="1"/>
  <c r="W282" i="19" s="1"/>
  <c r="V214" i="19"/>
  <c r="V262" i="19" s="1"/>
  <c r="V274" i="19" s="1"/>
  <c r="P220" i="19"/>
  <c r="P268" i="19" s="1"/>
  <c r="P280" i="19" s="1"/>
  <c r="U222" i="19"/>
  <c r="U270" i="19" s="1"/>
  <c r="U282" i="19" s="1"/>
  <c r="T215" i="19"/>
  <c r="T263" i="19" s="1"/>
  <c r="T275" i="19" s="1"/>
  <c r="H182" i="19"/>
  <c r="AA222" i="19"/>
  <c r="AA270" i="19" s="1"/>
  <c r="AA282" i="19" s="1"/>
  <c r="P217" i="19"/>
  <c r="P265" i="19" s="1"/>
  <c r="P277" i="19" s="1"/>
  <c r="W221" i="19"/>
  <c r="W269" i="19" s="1"/>
  <c r="W281" i="19" s="1"/>
  <c r="H165" i="19"/>
  <c r="H181" i="19"/>
  <c r="Y185" i="19"/>
  <c r="X223" i="19"/>
  <c r="X271" i="19" s="1"/>
  <c r="X283" i="19" s="1"/>
  <c r="X167" i="19"/>
  <c r="S181" i="19"/>
  <c r="I165" i="19"/>
  <c r="X177" i="19"/>
  <c r="H221" i="19"/>
  <c r="H269" i="19" s="1"/>
  <c r="H281" i="19" s="1"/>
  <c r="I177" i="19"/>
  <c r="X173" i="19"/>
  <c r="C165" i="19"/>
  <c r="C189" i="19" s="1"/>
  <c r="H220" i="19" l="1"/>
  <c r="H268" i="19" s="1"/>
  <c r="H280" i="19" s="1"/>
  <c r="K221" i="19"/>
  <c r="K269" i="19" s="1"/>
  <c r="K281" i="19" s="1"/>
  <c r="C144" i="19"/>
  <c r="D189" i="19"/>
  <c r="R223" i="19"/>
  <c r="R271" i="19" s="1"/>
  <c r="R283" i="19" s="1"/>
  <c r="T138" i="19"/>
  <c r="X139" i="19"/>
  <c r="P215" i="19"/>
  <c r="P263" i="19" s="1"/>
  <c r="P275" i="19" s="1"/>
  <c r="S223" i="19"/>
  <c r="S271" i="19" s="1"/>
  <c r="S283" i="19" s="1"/>
  <c r="K218" i="19"/>
  <c r="K266" i="19" s="1"/>
  <c r="P218" i="19"/>
  <c r="P266" i="19" s="1"/>
  <c r="P278" i="19" s="1"/>
  <c r="Z221" i="19"/>
  <c r="Z269" i="19" s="1"/>
  <c r="Z281" i="19" s="1"/>
  <c r="Y219" i="19"/>
  <c r="Y267" i="19" s="1"/>
  <c r="Y279" i="19" s="1"/>
  <c r="J219" i="19"/>
  <c r="J267" i="19" s="1"/>
  <c r="J279" i="19" s="1"/>
  <c r="O220" i="19"/>
  <c r="O268" i="19" s="1"/>
  <c r="O280" i="19" s="1"/>
  <c r="V219" i="19"/>
  <c r="V267" i="19" s="1"/>
  <c r="V279" i="19" s="1"/>
  <c r="S222" i="19"/>
  <c r="S270" i="19" s="1"/>
  <c r="S282" i="19" s="1"/>
  <c r="G144" i="19"/>
  <c r="X217" i="19"/>
  <c r="X265" i="19" s="1"/>
  <c r="X277" i="19" s="1"/>
  <c r="AA138" i="19"/>
  <c r="Y221" i="19"/>
  <c r="Y269" i="19" s="1"/>
  <c r="Y281" i="19" s="1"/>
  <c r="P222" i="19"/>
  <c r="P270" i="19" s="1"/>
  <c r="P282" i="19" s="1"/>
  <c r="M222" i="19"/>
  <c r="M270" i="19" s="1"/>
  <c r="M282" i="19" s="1"/>
  <c r="E142" i="19"/>
  <c r="Z218" i="19"/>
  <c r="Z266" i="19" s="1"/>
  <c r="Z278" i="19" s="1"/>
  <c r="G215" i="19"/>
  <c r="G263" i="19" s="1"/>
  <c r="H219" i="19"/>
  <c r="H267" i="19" s="1"/>
  <c r="H279" i="19" s="1"/>
  <c r="C194" i="19"/>
  <c r="AA221" i="19"/>
  <c r="AA269" i="19" s="1"/>
  <c r="AA281" i="19" s="1"/>
  <c r="D190" i="19"/>
  <c r="R218" i="19"/>
  <c r="R266" i="19" s="1"/>
  <c r="R278" i="19" s="1"/>
  <c r="R216" i="19"/>
  <c r="R264" i="19" s="1"/>
  <c r="R276" i="19" s="1"/>
  <c r="V218" i="19"/>
  <c r="V266" i="19" s="1"/>
  <c r="V278" i="19" s="1"/>
  <c r="O222" i="19"/>
  <c r="O270" i="19" s="1"/>
  <c r="O282" i="19" s="1"/>
  <c r="W223" i="19"/>
  <c r="W271" i="19" s="1"/>
  <c r="W283" i="19" s="1"/>
  <c r="J215" i="19"/>
  <c r="J263" i="19" s="1"/>
  <c r="J275" i="19" s="1"/>
  <c r="Z139" i="19"/>
  <c r="Z28" i="19" s="1"/>
  <c r="Y222" i="19"/>
  <c r="Y270" i="19" s="1"/>
  <c r="Y282" i="19" s="1"/>
  <c r="R222" i="19"/>
  <c r="R270" i="19" s="1"/>
  <c r="R282" i="19" s="1"/>
  <c r="W218" i="19"/>
  <c r="W266" i="19" s="1"/>
  <c r="W278" i="19" s="1"/>
  <c r="O215" i="19"/>
  <c r="O263" i="19" s="1"/>
  <c r="O275" i="19" s="1"/>
  <c r="U219" i="19"/>
  <c r="U267" i="19" s="1"/>
  <c r="U279" i="19" s="1"/>
  <c r="W215" i="19"/>
  <c r="W263" i="19" s="1"/>
  <c r="W275" i="19" s="1"/>
  <c r="J221" i="19"/>
  <c r="J269" i="19" s="1"/>
  <c r="J281" i="19" s="1"/>
  <c r="I219" i="19"/>
  <c r="I267" i="19" s="1"/>
  <c r="I279" i="19" s="1"/>
  <c r="E218" i="19"/>
  <c r="E266" i="19" s="1"/>
  <c r="M138" i="19"/>
  <c r="M28" i="19" s="1"/>
  <c r="E190" i="19"/>
  <c r="E143" i="19"/>
  <c r="H214" i="19"/>
  <c r="H262" i="19" s="1"/>
  <c r="U215" i="19"/>
  <c r="U263" i="19" s="1"/>
  <c r="U275" i="19" s="1"/>
  <c r="Z217" i="19"/>
  <c r="Z265" i="19" s="1"/>
  <c r="Z277" i="19" s="1"/>
  <c r="E141" i="19"/>
  <c r="X222" i="19"/>
  <c r="X270" i="19" s="1"/>
  <c r="X282" i="19" s="1"/>
  <c r="J223" i="19"/>
  <c r="J271" i="19" s="1"/>
  <c r="J283" i="19" s="1"/>
  <c r="K147" i="19"/>
  <c r="K28" i="19" s="1"/>
  <c r="U220" i="19"/>
  <c r="U268" i="19" s="1"/>
  <c r="U280" i="19" s="1"/>
  <c r="K214" i="19"/>
  <c r="K262" i="19" s="1"/>
  <c r="K274" i="19" s="1"/>
  <c r="E194" i="19"/>
  <c r="AA218" i="19"/>
  <c r="AA266" i="19" s="1"/>
  <c r="AA278" i="19" s="1"/>
  <c r="X220" i="19"/>
  <c r="X268" i="19" s="1"/>
  <c r="X280" i="19" s="1"/>
  <c r="K220" i="19"/>
  <c r="K268" i="19" s="1"/>
  <c r="K280" i="19" s="1"/>
  <c r="J217" i="19"/>
  <c r="J265" i="19" s="1"/>
  <c r="J277" i="19" s="1"/>
  <c r="Z216" i="19"/>
  <c r="Z264" i="19" s="1"/>
  <c r="Z276" i="19" s="1"/>
  <c r="E193" i="19"/>
  <c r="G216" i="19"/>
  <c r="G264" i="19" s="1"/>
  <c r="G276" i="19" s="1"/>
  <c r="T217" i="19"/>
  <c r="T265" i="19" s="1"/>
  <c r="T277" i="19" s="1"/>
  <c r="M223" i="19"/>
  <c r="M271" i="19" s="1"/>
  <c r="M283" i="19" s="1"/>
  <c r="C193" i="19"/>
  <c r="K215" i="19"/>
  <c r="K263" i="19" s="1"/>
  <c r="K275" i="19" s="1"/>
  <c r="H217" i="19"/>
  <c r="H265" i="19" s="1"/>
  <c r="H277" i="19" s="1"/>
  <c r="AA216" i="19"/>
  <c r="AA264" i="19" s="1"/>
  <c r="AA276" i="19" s="1"/>
  <c r="M219" i="19"/>
  <c r="M267" i="19" s="1"/>
  <c r="O216" i="19"/>
  <c r="O264" i="19" s="1"/>
  <c r="O276" i="19" s="1"/>
  <c r="G217" i="19"/>
  <c r="G265" i="19" s="1"/>
  <c r="G277" i="19" s="1"/>
  <c r="E192" i="19"/>
  <c r="W220" i="19"/>
  <c r="W268" i="19" s="1"/>
  <c r="W280" i="19" s="1"/>
  <c r="S215" i="19"/>
  <c r="S263" i="19" s="1"/>
  <c r="S275" i="19" s="1"/>
  <c r="E140" i="19"/>
  <c r="W217" i="19"/>
  <c r="W265" i="19" s="1"/>
  <c r="W277" i="19" s="1"/>
  <c r="AA223" i="19"/>
  <c r="AA271" i="19" s="1"/>
  <c r="AA283" i="19" s="1"/>
  <c r="Z220" i="19"/>
  <c r="Z268" i="19" s="1"/>
  <c r="Z280" i="19" s="1"/>
  <c r="H216" i="19"/>
  <c r="H264" i="19" s="1"/>
  <c r="H276" i="19" s="1"/>
  <c r="S218" i="19"/>
  <c r="S266" i="19" s="1"/>
  <c r="S278" i="19" s="1"/>
  <c r="K222" i="19"/>
  <c r="K270" i="19" s="1"/>
  <c r="K282" i="19" s="1"/>
  <c r="K217" i="19"/>
  <c r="K265" i="19" s="1"/>
  <c r="K277" i="19" s="1"/>
  <c r="R219" i="19"/>
  <c r="R267" i="19" s="1"/>
  <c r="R279" i="19" s="1"/>
  <c r="Z222" i="19"/>
  <c r="Z270" i="19" s="1"/>
  <c r="Z282" i="19" s="1"/>
  <c r="C138" i="19"/>
  <c r="C141" i="19"/>
  <c r="C140" i="19"/>
  <c r="C142" i="19"/>
  <c r="E221" i="19"/>
  <c r="E269" i="19" s="1"/>
  <c r="E281" i="19" s="1"/>
  <c r="E223" i="19"/>
  <c r="E271" i="19" s="1"/>
  <c r="E283" i="19" s="1"/>
  <c r="E215" i="19"/>
  <c r="E263" i="19" s="1"/>
  <c r="L218" i="19"/>
  <c r="L266" i="19" s="1"/>
  <c r="L278" i="19" s="1"/>
  <c r="K219" i="19"/>
  <c r="K267" i="19" s="1"/>
  <c r="K279" i="19" s="1"/>
  <c r="P219" i="19"/>
  <c r="P267" i="19" s="1"/>
  <c r="P279" i="19" s="1"/>
  <c r="V221" i="19"/>
  <c r="V269" i="19" s="1"/>
  <c r="V281" i="19" s="1"/>
  <c r="R221" i="19"/>
  <c r="R269" i="19" s="1"/>
  <c r="R281" i="19" s="1"/>
  <c r="AA217" i="19"/>
  <c r="AA265" i="19" s="1"/>
  <c r="AA277" i="19" s="1"/>
  <c r="X219" i="19"/>
  <c r="X267" i="19" s="1"/>
  <c r="X279" i="19" s="1"/>
  <c r="H218" i="19"/>
  <c r="H266" i="19" s="1"/>
  <c r="H278" i="19" s="1"/>
  <c r="H223" i="19"/>
  <c r="H271" i="19" s="1"/>
  <c r="H283" i="19" s="1"/>
  <c r="V220" i="19"/>
  <c r="V268" i="19" s="1"/>
  <c r="V280" i="19" s="1"/>
  <c r="L216" i="19"/>
  <c r="L264" i="19" s="1"/>
  <c r="L276" i="19" s="1"/>
  <c r="E214" i="19"/>
  <c r="E262" i="19" s="1"/>
  <c r="E274" i="19" s="1"/>
  <c r="S138" i="19"/>
  <c r="S28" i="19" s="1"/>
  <c r="W138" i="19"/>
  <c r="W28" i="19" s="1"/>
  <c r="Y138" i="19"/>
  <c r="Y28" i="19" s="1"/>
  <c r="P138" i="19"/>
  <c r="P28" i="19" s="1"/>
  <c r="X138" i="19"/>
  <c r="X28" i="19" s="1"/>
  <c r="D139" i="19"/>
  <c r="D215" i="19"/>
  <c r="D263" i="19" s="1"/>
  <c r="D138" i="19"/>
  <c r="D222" i="19"/>
  <c r="D270" i="19" s="1"/>
  <c r="D282" i="19" s="1"/>
  <c r="C139" i="19"/>
  <c r="C143" i="19"/>
  <c r="H222" i="19"/>
  <c r="H270" i="19" s="1"/>
  <c r="H282" i="19" s="1"/>
  <c r="P223" i="19"/>
  <c r="P271" i="19" s="1"/>
  <c r="P283" i="19" s="1"/>
  <c r="Q223" i="19"/>
  <c r="Q271" i="19" s="1"/>
  <c r="Q283" i="19" s="1"/>
  <c r="T28" i="19"/>
  <c r="H28" i="19"/>
  <c r="Q214" i="19"/>
  <c r="Q262" i="19" s="1"/>
  <c r="Q274" i="19" s="1"/>
  <c r="G218" i="19"/>
  <c r="G266" i="19" s="1"/>
  <c r="G278" i="19" s="1"/>
  <c r="V28" i="19"/>
  <c r="Z223" i="19"/>
  <c r="Z271" i="19" s="1"/>
  <c r="Z283" i="19" s="1"/>
  <c r="O219" i="19"/>
  <c r="O267" i="19" s="1"/>
  <c r="O279" i="19" s="1"/>
  <c r="P221" i="19"/>
  <c r="P269" i="19" s="1"/>
  <c r="P281" i="19" s="1"/>
  <c r="U28" i="19"/>
  <c r="H215" i="19"/>
  <c r="H263" i="19" s="1"/>
  <c r="H275" i="19" s="1"/>
  <c r="W219" i="19"/>
  <c r="W267" i="19" s="1"/>
  <c r="W279" i="19" s="1"/>
  <c r="Z219" i="19"/>
  <c r="Z267" i="19" s="1"/>
  <c r="Z279" i="19" s="1"/>
  <c r="L214" i="19"/>
  <c r="L262" i="19" s="1"/>
  <c r="L274" i="19" s="1"/>
  <c r="T223" i="19"/>
  <c r="T271" i="19" s="1"/>
  <c r="T283" i="19" s="1"/>
  <c r="I220" i="19"/>
  <c r="I268" i="19" s="1"/>
  <c r="I280" i="19" s="1"/>
  <c r="O217" i="19"/>
  <c r="O265" i="19" s="1"/>
  <c r="O277" i="19" s="1"/>
  <c r="R215" i="19"/>
  <c r="R263" i="19" s="1"/>
  <c r="R275" i="19" s="1"/>
  <c r="V217" i="19"/>
  <c r="V265" i="19" s="1"/>
  <c r="V277" i="19" s="1"/>
  <c r="L219" i="19"/>
  <c r="L267" i="19" s="1"/>
  <c r="S219" i="19"/>
  <c r="S267" i="19" s="1"/>
  <c r="S279" i="19" s="1"/>
  <c r="U221" i="19"/>
  <c r="U269" i="19" s="1"/>
  <c r="U281" i="19" s="1"/>
  <c r="X218" i="19"/>
  <c r="X266" i="19" s="1"/>
  <c r="X278" i="19" s="1"/>
  <c r="J216" i="19"/>
  <c r="J264" i="19" s="1"/>
  <c r="J276" i="19" s="1"/>
  <c r="U218" i="19"/>
  <c r="U266" i="19" s="1"/>
  <c r="U278" i="19" s="1"/>
  <c r="W216" i="19"/>
  <c r="W264" i="19" s="1"/>
  <c r="W276" i="19" s="1"/>
  <c r="Y220" i="19"/>
  <c r="Y268" i="19" s="1"/>
  <c r="Y280" i="19" s="1"/>
  <c r="X221" i="19"/>
  <c r="X269" i="19" s="1"/>
  <c r="X281" i="19" s="1"/>
  <c r="M275" i="19"/>
  <c r="M216" i="19"/>
  <c r="M264" i="19" s="1"/>
  <c r="M276" i="19" s="1"/>
  <c r="I217" i="19"/>
  <c r="I265" i="19" s="1"/>
  <c r="I277" i="19" s="1"/>
  <c r="G214" i="19"/>
  <c r="G262" i="19" s="1"/>
  <c r="G274" i="19" s="1"/>
  <c r="J218" i="19"/>
  <c r="J266" i="19" s="1"/>
  <c r="J278" i="19" s="1"/>
  <c r="D223" i="19"/>
  <c r="D271" i="19" s="1"/>
  <c r="D283" i="19" s="1"/>
  <c r="M220" i="19"/>
  <c r="M268" i="19" s="1"/>
  <c r="M280" i="19" s="1"/>
  <c r="S220" i="19"/>
  <c r="S268" i="19" s="1"/>
  <c r="S280" i="19" s="1"/>
  <c r="Q219" i="19"/>
  <c r="Q267" i="19" s="1"/>
  <c r="Q279" i="19" s="1"/>
  <c r="N222" i="19"/>
  <c r="N270" i="19" s="1"/>
  <c r="O28" i="19"/>
  <c r="M279" i="19"/>
  <c r="E222" i="19"/>
  <c r="E270" i="19" s="1"/>
  <c r="E282" i="19" s="1"/>
  <c r="N221" i="19"/>
  <c r="N269" i="19" s="1"/>
  <c r="N281" i="19" s="1"/>
  <c r="D217" i="19"/>
  <c r="D265" i="19" s="1"/>
  <c r="D277" i="19" s="1"/>
  <c r="AA28" i="19"/>
  <c r="E220" i="19"/>
  <c r="E268" i="19" s="1"/>
  <c r="E280" i="19" s="1"/>
  <c r="J220" i="19"/>
  <c r="J268" i="19" s="1"/>
  <c r="J280" i="19" s="1"/>
  <c r="O214" i="19"/>
  <c r="O262" i="19" s="1"/>
  <c r="O274" i="19" s="1"/>
  <c r="U216" i="19"/>
  <c r="U264" i="19" s="1"/>
  <c r="U276" i="19" s="1"/>
  <c r="O223" i="19"/>
  <c r="O271" i="19" s="1"/>
  <c r="O283" i="19" s="1"/>
  <c r="G219" i="19"/>
  <c r="G267" i="19" s="1"/>
  <c r="G279" i="19" s="1"/>
  <c r="S221" i="19"/>
  <c r="S269" i="19" s="1"/>
  <c r="S281" i="19" s="1"/>
  <c r="T218" i="19"/>
  <c r="T266" i="19" s="1"/>
  <c r="T278" i="19" s="1"/>
  <c r="V222" i="19"/>
  <c r="V270" i="19" s="1"/>
  <c r="V282" i="19" s="1"/>
  <c r="O221" i="19"/>
  <c r="O269" i="19" s="1"/>
  <c r="O281" i="19" s="1"/>
  <c r="T222" i="19"/>
  <c r="T270" i="19" s="1"/>
  <c r="T282" i="19" s="1"/>
  <c r="L221" i="19"/>
  <c r="L269" i="19" s="1"/>
  <c r="L281" i="19" s="1"/>
  <c r="V215" i="19"/>
  <c r="V263" i="19" s="1"/>
  <c r="V275" i="19" s="1"/>
  <c r="Y217" i="19"/>
  <c r="Y265" i="19" s="1"/>
  <c r="Y277" i="19" s="1"/>
  <c r="E216" i="19"/>
  <c r="E264" i="19" s="1"/>
  <c r="E276" i="19" s="1"/>
  <c r="N214" i="19"/>
  <c r="N262" i="19" s="1"/>
  <c r="N274" i="19" s="1"/>
  <c r="AA215" i="19"/>
  <c r="AA263" i="19" s="1"/>
  <c r="AA275" i="19" s="1"/>
  <c r="J214" i="19"/>
  <c r="J262" i="19" s="1"/>
  <c r="J274" i="19" s="1"/>
  <c r="S217" i="19"/>
  <c r="S265" i="19" s="1"/>
  <c r="S277" i="19" s="1"/>
  <c r="U223" i="19"/>
  <c r="U271" i="19" s="1"/>
  <c r="U283" i="19" s="1"/>
  <c r="E217" i="19"/>
  <c r="E265" i="19" s="1"/>
  <c r="AA219" i="19"/>
  <c r="AA267" i="19" s="1"/>
  <c r="AA279" i="19" s="1"/>
  <c r="AA220" i="19"/>
  <c r="AA268" i="19" s="1"/>
  <c r="AA280" i="19" s="1"/>
  <c r="T221" i="19"/>
  <c r="T269" i="19" s="1"/>
  <c r="T281" i="19" s="1"/>
  <c r="R220" i="19"/>
  <c r="R268" i="19" s="1"/>
  <c r="R280" i="19" s="1"/>
  <c r="Y218" i="19"/>
  <c r="Y266" i="19" s="1"/>
  <c r="Y278" i="19" s="1"/>
  <c r="J222" i="19"/>
  <c r="J270" i="19" s="1"/>
  <c r="J282" i="19" s="1"/>
  <c r="I214" i="19"/>
  <c r="I262" i="19" s="1"/>
  <c r="S216" i="19"/>
  <c r="S264" i="19" s="1"/>
  <c r="S276" i="19" s="1"/>
  <c r="T219" i="19"/>
  <c r="T267" i="19" s="1"/>
  <c r="T279" i="19" s="1"/>
  <c r="M221" i="19"/>
  <c r="M269" i="19" s="1"/>
  <c r="M281" i="19" s="1"/>
  <c r="E219" i="19"/>
  <c r="E267" i="19" s="1"/>
  <c r="N28" i="19"/>
  <c r="M28" i="24" s="1"/>
  <c r="N218" i="19"/>
  <c r="N266" i="19" s="1"/>
  <c r="N278" i="19" s="1"/>
  <c r="G221" i="19"/>
  <c r="G269" i="19" s="1"/>
  <c r="G281" i="19" s="1"/>
  <c r="Q221" i="19"/>
  <c r="Q269" i="19" s="1"/>
  <c r="Q281" i="19" s="1"/>
  <c r="R217" i="19"/>
  <c r="R265" i="19" s="1"/>
  <c r="R277" i="19" s="1"/>
  <c r="L222" i="19"/>
  <c r="L270" i="19" s="1"/>
  <c r="M278" i="19"/>
  <c r="M274" i="19"/>
  <c r="O218" i="19"/>
  <c r="O266" i="19" s="1"/>
  <c r="O278" i="19" s="1"/>
  <c r="C214" i="19"/>
  <c r="C262" i="19" s="1"/>
  <c r="C274" i="19" s="1"/>
  <c r="V216" i="19"/>
  <c r="V264" i="19" s="1"/>
  <c r="V276" i="19" s="1"/>
  <c r="M277" i="19"/>
  <c r="Y215" i="19"/>
  <c r="Y263" i="19" s="1"/>
  <c r="Y275" i="19" s="1"/>
  <c r="G223" i="19"/>
  <c r="G271" i="19" s="1"/>
  <c r="G283" i="19" s="1"/>
  <c r="L223" i="19"/>
  <c r="L271" i="19" s="1"/>
  <c r="R214" i="19"/>
  <c r="R262" i="19" s="1"/>
  <c r="R274" i="19" s="1"/>
  <c r="G222" i="19"/>
  <c r="G270" i="19" s="1"/>
  <c r="G282" i="19" s="1"/>
  <c r="Q28" i="19"/>
  <c r="P28" i="24" s="1"/>
  <c r="G275" i="19"/>
  <c r="F217" i="19"/>
  <c r="F265" i="19" s="1"/>
  <c r="F277" i="19" s="1"/>
  <c r="D216" i="19"/>
  <c r="D264" i="19" s="1"/>
  <c r="D276" i="19" s="1"/>
  <c r="R28" i="19"/>
  <c r="F222" i="19"/>
  <c r="F270" i="19" s="1"/>
  <c r="F282" i="19" s="1"/>
  <c r="L217" i="19"/>
  <c r="L265" i="19" s="1"/>
  <c r="V223" i="19"/>
  <c r="V271" i="19" s="1"/>
  <c r="V283" i="19" s="1"/>
  <c r="D220" i="19"/>
  <c r="D268" i="19" s="1"/>
  <c r="D280" i="19" s="1"/>
  <c r="F220" i="19"/>
  <c r="F268" i="19" s="1"/>
  <c r="F280" i="19" s="1"/>
  <c r="D214" i="19"/>
  <c r="D262" i="19" s="1"/>
  <c r="F221" i="19"/>
  <c r="F269" i="19" s="1"/>
  <c r="F281" i="19" s="1"/>
  <c r="D221" i="19"/>
  <c r="D269" i="19" s="1"/>
  <c r="D281" i="19" s="1"/>
  <c r="L220" i="19"/>
  <c r="L268" i="19" s="1"/>
  <c r="D219" i="19"/>
  <c r="D267" i="19" s="1"/>
  <c r="D279" i="19" s="1"/>
  <c r="T216" i="19"/>
  <c r="T264" i="19" s="1"/>
  <c r="T276" i="19" s="1"/>
  <c r="D218" i="19"/>
  <c r="D266" i="19" s="1"/>
  <c r="D278" i="19" s="1"/>
  <c r="Q220" i="19"/>
  <c r="Q268" i="19" s="1"/>
  <c r="Q280" i="19" s="1"/>
  <c r="F219" i="19"/>
  <c r="F267" i="19" s="1"/>
  <c r="F279" i="19" s="1"/>
  <c r="T220" i="19"/>
  <c r="T268" i="19" s="1"/>
  <c r="T280" i="19" s="1"/>
  <c r="F223" i="19"/>
  <c r="F271" i="19" s="1"/>
  <c r="F283" i="19" s="1"/>
  <c r="N215" i="19"/>
  <c r="N263" i="19" s="1"/>
  <c r="N275" i="19" s="1"/>
  <c r="K276" i="19"/>
  <c r="Q217" i="19"/>
  <c r="Q265" i="19" s="1"/>
  <c r="Q277" i="19" s="1"/>
  <c r="I215" i="19"/>
  <c r="I263" i="19" s="1"/>
  <c r="I275" i="19" s="1"/>
  <c r="F218" i="19"/>
  <c r="F266" i="19" s="1"/>
  <c r="F278" i="19" s="1"/>
  <c r="H274" i="19"/>
  <c r="N216" i="19"/>
  <c r="N264" i="19" s="1"/>
  <c r="N279" i="19"/>
  <c r="N277" i="19"/>
  <c r="K278" i="19"/>
  <c r="Q222" i="19"/>
  <c r="Q270" i="19" s="1"/>
  <c r="Q282" i="19" s="1"/>
  <c r="Q218" i="19"/>
  <c r="Q266" i="19" s="1"/>
  <c r="Q278" i="19" s="1"/>
  <c r="F214" i="19"/>
  <c r="F262" i="19" s="1"/>
  <c r="F274" i="19" s="1"/>
  <c r="Q215" i="19"/>
  <c r="Q263" i="19" s="1"/>
  <c r="Q275" i="19" s="1"/>
  <c r="I222" i="19"/>
  <c r="I270" i="19" s="1"/>
  <c r="I282" i="19" s="1"/>
  <c r="Q216" i="19"/>
  <c r="Q264" i="19" s="1"/>
  <c r="Q276" i="19" s="1"/>
  <c r="F216" i="19"/>
  <c r="F264" i="19" s="1"/>
  <c r="F276" i="19" s="1"/>
  <c r="N220" i="19"/>
  <c r="N268" i="19" s="1"/>
  <c r="N280" i="19" s="1"/>
  <c r="N223" i="19"/>
  <c r="N271" i="19" s="1"/>
  <c r="N283" i="19" s="1"/>
  <c r="L215" i="19"/>
  <c r="L263" i="19" s="1"/>
  <c r="L275" i="19" s="1"/>
  <c r="F215" i="19"/>
  <c r="F263" i="19" s="1"/>
  <c r="F275" i="19" s="1"/>
  <c r="C222" i="19"/>
  <c r="C270" i="19" s="1"/>
  <c r="C282" i="19" s="1"/>
  <c r="C216" i="19"/>
  <c r="C264" i="19" s="1"/>
  <c r="C276" i="19" s="1"/>
  <c r="I221" i="19"/>
  <c r="I269" i="19" s="1"/>
  <c r="I281" i="19" s="1"/>
  <c r="I223" i="19"/>
  <c r="I271" i="19" s="1"/>
  <c r="I283" i="19" s="1"/>
  <c r="I216" i="19"/>
  <c r="I264" i="19" s="1"/>
  <c r="I276" i="19" s="1"/>
  <c r="C221" i="19"/>
  <c r="C269" i="19" s="1"/>
  <c r="C281" i="19" s="1"/>
  <c r="C219" i="19"/>
  <c r="C267" i="19" s="1"/>
  <c r="C220" i="19"/>
  <c r="C268" i="19" s="1"/>
  <c r="C280" i="19" s="1"/>
  <c r="C215" i="19"/>
  <c r="C263" i="19" s="1"/>
  <c r="C275" i="19" s="1"/>
  <c r="C218" i="19"/>
  <c r="C266" i="19" s="1"/>
  <c r="C217" i="19"/>
  <c r="C265" i="19" s="1"/>
  <c r="C277" i="19" s="1"/>
  <c r="C223" i="19"/>
  <c r="C271" i="19" s="1"/>
  <c r="C283" i="19" s="1"/>
  <c r="E279" i="19" l="1"/>
  <c r="C279" i="19"/>
  <c r="E275" i="19"/>
  <c r="E278" i="19"/>
  <c r="C278" i="19"/>
  <c r="J290" i="19"/>
  <c r="J28" i="24"/>
  <c r="Z290" i="19"/>
  <c r="Z28" i="24"/>
  <c r="V290" i="19"/>
  <c r="V28" i="24"/>
  <c r="R290" i="19"/>
  <c r="R28" i="24"/>
  <c r="U290" i="19"/>
  <c r="U28" i="24"/>
  <c r="X290" i="19"/>
  <c r="X28" i="24"/>
  <c r="L290" i="19"/>
  <c r="L28" i="24"/>
  <c r="G290" i="19"/>
  <c r="G28" i="24"/>
  <c r="T290" i="19"/>
  <c r="T28" i="24"/>
  <c r="S290" i="19"/>
  <c r="S28" i="24"/>
  <c r="N290" i="19"/>
  <c r="N28" i="24"/>
  <c r="Y290" i="19"/>
  <c r="Y28" i="24"/>
  <c r="W290" i="19"/>
  <c r="W28" i="24"/>
  <c r="Q290" i="19"/>
  <c r="Q28" i="24"/>
  <c r="O290" i="19"/>
  <c r="O28" i="24"/>
  <c r="E277" i="19"/>
  <c r="D275" i="19"/>
  <c r="L280" i="19"/>
  <c r="L279" i="19"/>
  <c r="N282" i="19"/>
  <c r="L277" i="19"/>
  <c r="L283" i="19"/>
  <c r="G28" i="19"/>
  <c r="I274" i="19"/>
  <c r="L282" i="19"/>
  <c r="J28" i="19"/>
  <c r="D274" i="19"/>
  <c r="E28" i="19"/>
  <c r="C28" i="19"/>
  <c r="L28" i="19"/>
  <c r="D28" i="19"/>
  <c r="I28" i="19"/>
  <c r="F28" i="19"/>
  <c r="N276" i="19"/>
  <c r="M290" i="19"/>
  <c r="P290" i="19"/>
  <c r="C290" i="19" l="1"/>
  <c r="C28" i="24"/>
  <c r="H290" i="19"/>
  <c r="H28" i="24"/>
  <c r="K290" i="19"/>
  <c r="K28" i="24"/>
  <c r="F290" i="19"/>
  <c r="F28" i="24"/>
  <c r="D290" i="19"/>
  <c r="D28" i="24"/>
  <c r="I290" i="19"/>
  <c r="I28" i="24"/>
  <c r="E290" i="19"/>
  <c r="E28" i="24"/>
  <c r="B290" i="19"/>
  <c r="B28" i="24"/>
  <c r="M43" i="3"/>
  <c r="N43" i="3"/>
  <c r="O43" i="3"/>
  <c r="P43" i="3"/>
  <c r="Q43" i="3"/>
  <c r="R43" i="3"/>
  <c r="S43" i="3"/>
  <c r="T43" i="3"/>
  <c r="U43" i="3"/>
  <c r="V43" i="3"/>
  <c r="W43" i="3"/>
  <c r="X43" i="3"/>
  <c r="Y43" i="3"/>
  <c r="Z43" i="3"/>
  <c r="AA43" i="3"/>
  <c r="M44" i="3"/>
  <c r="N44" i="3"/>
  <c r="O44" i="3"/>
  <c r="P44" i="3"/>
  <c r="Q44" i="3"/>
  <c r="R44" i="3"/>
  <c r="S44" i="3"/>
  <c r="T44" i="3"/>
  <c r="U44" i="3"/>
  <c r="V44" i="3"/>
  <c r="W44" i="3"/>
  <c r="X44" i="3"/>
  <c r="Y44" i="3"/>
  <c r="Z44" i="3"/>
  <c r="AA44" i="3"/>
  <c r="M45" i="3"/>
  <c r="N45" i="3"/>
  <c r="O45" i="3"/>
  <c r="P45" i="3"/>
  <c r="Q45" i="3"/>
  <c r="R45" i="3"/>
  <c r="S45" i="3"/>
  <c r="T45" i="3"/>
  <c r="U45" i="3"/>
  <c r="V45" i="3"/>
  <c r="W45" i="3"/>
  <c r="X45" i="3"/>
  <c r="Y45" i="3"/>
  <c r="Z45" i="3"/>
  <c r="AA45" i="3"/>
  <c r="N42" i="3"/>
  <c r="O42" i="3"/>
  <c r="P42" i="3"/>
  <c r="Q42" i="3"/>
  <c r="R42" i="3"/>
  <c r="S42" i="3"/>
  <c r="T42" i="3"/>
  <c r="U42" i="3"/>
  <c r="V42" i="3"/>
  <c r="W42" i="3"/>
  <c r="X42" i="3"/>
  <c r="Y42" i="3"/>
  <c r="Z42" i="3"/>
  <c r="AA42" i="3"/>
  <c r="AD24" i="1"/>
  <c r="AK24" i="11" s="1"/>
  <c r="Z14" i="1"/>
  <c r="AG14" i="11" s="1"/>
  <c r="AD20" i="1"/>
  <c r="AK20" i="11" s="1"/>
  <c r="AD21" i="1"/>
  <c r="AK21" i="11" s="1"/>
  <c r="AA34" i="3"/>
  <c r="Z34" i="3"/>
  <c r="Y34" i="3"/>
  <c r="X34" i="3"/>
  <c r="W34" i="3"/>
  <c r="V34" i="3"/>
  <c r="U34" i="3"/>
  <c r="T34" i="3"/>
  <c r="S34" i="3"/>
  <c r="R34" i="3"/>
  <c r="Q34" i="3"/>
  <c r="P34" i="3"/>
  <c r="O34" i="3"/>
  <c r="N34" i="3"/>
  <c r="M34" i="3"/>
  <c r="O31" i="3"/>
  <c r="P31" i="3"/>
  <c r="Q31" i="3"/>
  <c r="R31" i="3"/>
  <c r="S31" i="3"/>
  <c r="T31" i="3"/>
  <c r="U31" i="3"/>
  <c r="V31" i="3"/>
  <c r="W31" i="3"/>
  <c r="X31" i="3"/>
  <c r="Y31" i="3"/>
  <c r="Z31" i="3"/>
  <c r="AA31" i="3"/>
  <c r="S30" i="3"/>
  <c r="T30" i="3"/>
  <c r="U30" i="3"/>
  <c r="V30" i="3"/>
  <c r="W30" i="3"/>
  <c r="X30" i="3"/>
  <c r="Y30" i="3"/>
  <c r="Z30" i="3"/>
  <c r="AA30" i="3"/>
  <c r="O20" i="3"/>
  <c r="P20" i="3"/>
  <c r="Q20" i="3"/>
  <c r="R20" i="3"/>
  <c r="S20" i="3"/>
  <c r="T20" i="3"/>
  <c r="U20" i="3"/>
  <c r="V20" i="3"/>
  <c r="W20" i="3"/>
  <c r="X20" i="3"/>
  <c r="Y20" i="3"/>
  <c r="Z20" i="3"/>
  <c r="AA20" i="3"/>
  <c r="Z29" i="1"/>
  <c r="AG29" i="11" s="1"/>
  <c r="Z30" i="1"/>
  <c r="AG30" i="11" s="1"/>
  <c r="Z31" i="1"/>
  <c r="AG31" i="11" s="1"/>
  <c r="Z28" i="1"/>
  <c r="AG28" i="11" s="1"/>
  <c r="AD29" i="1"/>
  <c r="AD30" i="1"/>
  <c r="AD31" i="1"/>
  <c r="AD28" i="1"/>
  <c r="AC14" i="1"/>
  <c r="AD14" i="1"/>
  <c r="AK14" i="11" s="1"/>
  <c r="Z20" i="1"/>
  <c r="Z24" i="1"/>
  <c r="Z21" i="1"/>
  <c r="G18" i="7" l="1"/>
  <c r="AK28" i="11"/>
  <c r="C25" i="6"/>
  <c r="AG20" i="11"/>
  <c r="C26" i="6"/>
  <c r="AG21" i="11"/>
  <c r="C29" i="6"/>
  <c r="AG24" i="11"/>
  <c r="AK30" i="11"/>
  <c r="AC31" i="1"/>
  <c r="F21" i="7" s="1"/>
  <c r="AK31" i="11"/>
  <c r="AC29" i="1"/>
  <c r="F19" i="7" s="1"/>
  <c r="AK29" i="11"/>
  <c r="AB14" i="1"/>
  <c r="AJ14" i="11"/>
  <c r="C21" i="7"/>
  <c r="AC28" i="1"/>
  <c r="G19" i="7"/>
  <c r="G21" i="7"/>
  <c r="AC30" i="1"/>
  <c r="C19" i="7"/>
  <c r="AA24" i="1"/>
  <c r="AH24" i="11" s="1"/>
  <c r="AA21" i="1"/>
  <c r="AH21" i="11" s="1"/>
  <c r="AA20" i="1"/>
  <c r="AB28" i="1" l="1"/>
  <c r="AJ28" i="11"/>
  <c r="AB30" i="1"/>
  <c r="AJ30" i="11"/>
  <c r="AB31" i="1"/>
  <c r="AJ31" i="11"/>
  <c r="AB29" i="1"/>
  <c r="AJ29" i="11"/>
  <c r="AB20" i="1"/>
  <c r="AH20" i="11"/>
  <c r="AA14" i="1"/>
  <c r="AI14" i="11"/>
  <c r="F18" i="7"/>
  <c r="G25" i="6"/>
  <c r="C18" i="7"/>
  <c r="D29" i="6"/>
  <c r="AB24" i="1"/>
  <c r="AI24" i="11" s="1"/>
  <c r="AB21" i="1"/>
  <c r="AI21" i="11" s="1"/>
  <c r="D26" i="6"/>
  <c r="D25" i="6"/>
  <c r="E25" i="6"/>
  <c r="AA28" i="1" l="1"/>
  <c r="D18" i="7" s="1"/>
  <c r="AI28" i="11"/>
  <c r="AA30" i="1"/>
  <c r="AI30" i="11"/>
  <c r="AA31" i="1"/>
  <c r="AI31" i="11"/>
  <c r="E21" i="7"/>
  <c r="AA29" i="1"/>
  <c r="AI29" i="11"/>
  <c r="E19" i="7"/>
  <c r="AC20" i="1"/>
  <c r="AI20" i="11"/>
  <c r="AH14" i="11"/>
  <c r="M20" i="3"/>
  <c r="E20" i="3"/>
  <c r="H20" i="3"/>
  <c r="C20" i="3"/>
  <c r="G20" i="3"/>
  <c r="D20" i="3"/>
  <c r="K20" i="3"/>
  <c r="L20" i="3"/>
  <c r="N20" i="3"/>
  <c r="J20" i="3"/>
  <c r="F20" i="3"/>
  <c r="I20" i="3"/>
  <c r="E18" i="7"/>
  <c r="E29" i="6"/>
  <c r="AC24" i="1"/>
  <c r="AJ24" i="11" s="1"/>
  <c r="AC21" i="1"/>
  <c r="AJ21" i="11" s="1"/>
  <c r="E26" i="6"/>
  <c r="C42" i="3" l="1"/>
  <c r="AH28" i="11"/>
  <c r="M42" i="3"/>
  <c r="K42" i="3"/>
  <c r="G42" i="3"/>
  <c r="L42" i="3"/>
  <c r="F42" i="3"/>
  <c r="J42" i="3"/>
  <c r="H42" i="3"/>
  <c r="D42" i="3"/>
  <c r="I42" i="3"/>
  <c r="E42" i="3"/>
  <c r="AH30" i="11"/>
  <c r="E44" i="3"/>
  <c r="I44" i="3"/>
  <c r="G44" i="3"/>
  <c r="H44" i="3"/>
  <c r="J44" i="3"/>
  <c r="K44" i="3"/>
  <c r="D44" i="3"/>
  <c r="C44" i="3"/>
  <c r="L44" i="3"/>
  <c r="F44" i="3"/>
  <c r="AH31" i="11"/>
  <c r="H45" i="3"/>
  <c r="J45" i="3"/>
  <c r="I45" i="3"/>
  <c r="D45" i="3"/>
  <c r="L45" i="3"/>
  <c r="K45" i="3"/>
  <c r="E45" i="3"/>
  <c r="D21" i="7"/>
  <c r="C45" i="3"/>
  <c r="G45" i="3"/>
  <c r="F45" i="3"/>
  <c r="D19" i="7"/>
  <c r="AH29" i="11"/>
  <c r="H43" i="3"/>
  <c r="J43" i="3"/>
  <c r="G43" i="3"/>
  <c r="F43" i="3"/>
  <c r="L43" i="3"/>
  <c r="D43" i="3"/>
  <c r="C43" i="3"/>
  <c r="E43" i="3"/>
  <c r="I43" i="3"/>
  <c r="K43" i="3"/>
  <c r="AJ20" i="11"/>
  <c r="H30" i="3"/>
  <c r="P30" i="3"/>
  <c r="I30" i="3"/>
  <c r="R30" i="3"/>
  <c r="J30" i="3"/>
  <c r="M30" i="3"/>
  <c r="F30" i="3"/>
  <c r="F25" i="6"/>
  <c r="N30" i="3"/>
  <c r="Q30" i="3"/>
  <c r="E30" i="3"/>
  <c r="K30" i="3"/>
  <c r="D30" i="3"/>
  <c r="O30" i="3"/>
  <c r="L30" i="3"/>
  <c r="G30" i="3"/>
  <c r="C30" i="3"/>
  <c r="D34" i="3"/>
  <c r="G34" i="3"/>
  <c r="F34" i="3"/>
  <c r="L34" i="3"/>
  <c r="J34" i="3"/>
  <c r="E34" i="3"/>
  <c r="K34" i="3"/>
  <c r="H34" i="3"/>
  <c r="C34" i="3"/>
  <c r="I34" i="3"/>
  <c r="K31" i="3"/>
  <c r="I31" i="3"/>
  <c r="C31" i="3"/>
  <c r="H31" i="3"/>
  <c r="G31" i="3"/>
  <c r="J31" i="3"/>
  <c r="N31" i="3"/>
  <c r="F31" i="3"/>
  <c r="M31" i="3"/>
  <c r="E31" i="3"/>
  <c r="L31" i="3"/>
  <c r="D31" i="3"/>
  <c r="G29" i="6"/>
  <c r="F29" i="6"/>
  <c r="G26" i="6"/>
  <c r="F26" i="6"/>
  <c r="G28" i="5" l="1"/>
  <c r="D28" i="5" l="1"/>
  <c r="E28" i="5"/>
  <c r="F28" i="5"/>
  <c r="C1" i="14" l="1"/>
  <c r="D1" i="14"/>
  <c r="E1" i="14"/>
  <c r="F1" i="14"/>
  <c r="G1" i="14"/>
  <c r="H1" i="14"/>
  <c r="I1" i="14"/>
  <c r="J1" i="14"/>
  <c r="K1" i="14"/>
  <c r="L1" i="14"/>
  <c r="M1" i="14"/>
  <c r="N1" i="14"/>
  <c r="O1" i="14"/>
  <c r="P1" i="14"/>
  <c r="Q1" i="14"/>
  <c r="R1" i="14"/>
  <c r="S1" i="14"/>
  <c r="T1" i="14"/>
  <c r="U1" i="14"/>
  <c r="V1" i="14"/>
  <c r="W1" i="14"/>
  <c r="X1" i="14"/>
  <c r="Y1" i="14"/>
  <c r="Z1" i="14"/>
  <c r="AA1" i="14"/>
  <c r="C43" i="2" l="1"/>
  <c r="D43" i="2"/>
  <c r="E43" i="2"/>
  <c r="F43" i="2"/>
  <c r="G43" i="2"/>
  <c r="H43" i="2"/>
  <c r="I43" i="2"/>
  <c r="J43" i="2"/>
  <c r="K43" i="2"/>
  <c r="L43" i="2"/>
  <c r="M43" i="2"/>
  <c r="N43" i="2"/>
  <c r="O43" i="2"/>
  <c r="P43" i="2"/>
  <c r="Q43" i="2"/>
  <c r="R43" i="2"/>
  <c r="S43" i="2"/>
  <c r="T43" i="2"/>
  <c r="U43" i="2"/>
  <c r="V43" i="2"/>
  <c r="W43" i="2"/>
  <c r="X43" i="2"/>
  <c r="Y43" i="2"/>
  <c r="Z43" i="2"/>
  <c r="B43" i="2"/>
  <c r="C1" i="2"/>
  <c r="D1" i="2"/>
  <c r="E1" i="2"/>
  <c r="F1" i="2"/>
  <c r="G1" i="2"/>
  <c r="H1" i="2"/>
  <c r="I1" i="2"/>
  <c r="J1" i="2"/>
  <c r="K1" i="2"/>
  <c r="L1" i="2"/>
  <c r="M1" i="2"/>
  <c r="N1" i="2"/>
  <c r="O1" i="2"/>
  <c r="P1" i="2"/>
  <c r="Q1" i="2"/>
  <c r="R1" i="2"/>
  <c r="S1" i="2"/>
  <c r="T1" i="2"/>
  <c r="U1" i="2"/>
  <c r="V1" i="2"/>
  <c r="W1" i="2"/>
  <c r="X1" i="2"/>
  <c r="Y1" i="2"/>
  <c r="Z1" i="2"/>
  <c r="B1" i="2"/>
  <c r="C87" i="2"/>
  <c r="D87" i="2"/>
  <c r="E87" i="2"/>
  <c r="F87" i="2"/>
  <c r="G87" i="2"/>
  <c r="H87" i="2"/>
  <c r="I87" i="2"/>
  <c r="J87" i="2"/>
  <c r="K87" i="2"/>
  <c r="L87" i="2"/>
  <c r="M87" i="2"/>
  <c r="N87" i="2"/>
  <c r="O87" i="2"/>
  <c r="P87" i="2"/>
  <c r="Q87" i="2"/>
  <c r="R87" i="2"/>
  <c r="S87" i="2"/>
  <c r="T87" i="2"/>
  <c r="U87" i="2"/>
  <c r="V87" i="2"/>
  <c r="W87" i="2"/>
  <c r="X87" i="2"/>
  <c r="Y87" i="2"/>
  <c r="Z87" i="2"/>
  <c r="B87" i="2"/>
  <c r="G35" i="1" l="1"/>
  <c r="G36" i="1"/>
  <c r="G37" i="1"/>
  <c r="G38" i="1"/>
  <c r="G39" i="1"/>
  <c r="G40" i="1"/>
  <c r="G41" i="1"/>
  <c r="G34" i="1"/>
  <c r="G29" i="1"/>
  <c r="G30" i="1"/>
  <c r="G31" i="1"/>
  <c r="G32" i="1"/>
  <c r="G33" i="1"/>
  <c r="G28" i="1"/>
  <c r="G20" i="1"/>
  <c r="G21" i="1"/>
  <c r="G22" i="1"/>
  <c r="G23" i="1"/>
  <c r="G24" i="1"/>
  <c r="G25" i="1"/>
  <c r="G26" i="1"/>
  <c r="G27" i="1"/>
  <c r="G19" i="1"/>
  <c r="G11" i="1"/>
  <c r="G12" i="1"/>
  <c r="G13" i="1"/>
  <c r="G14" i="1"/>
  <c r="G15" i="1"/>
  <c r="G16" i="1"/>
  <c r="G17" i="1"/>
  <c r="G18" i="1"/>
  <c r="G10" i="1"/>
  <c r="N11" i="1"/>
  <c r="N12" i="1"/>
  <c r="N13" i="1"/>
  <c r="N14" i="1"/>
  <c r="N15" i="1"/>
  <c r="N16" i="1"/>
  <c r="N17" i="1"/>
  <c r="N18" i="1"/>
  <c r="N10" i="1"/>
  <c r="M11" i="1"/>
  <c r="M12" i="1"/>
  <c r="M13" i="1"/>
  <c r="M14" i="1"/>
  <c r="M15" i="1"/>
  <c r="M16" i="1"/>
  <c r="M17" i="1"/>
  <c r="M18" i="1"/>
  <c r="M10" i="1"/>
  <c r="L11" i="1"/>
  <c r="L12" i="1"/>
  <c r="L13" i="1"/>
  <c r="L14" i="1"/>
  <c r="L15" i="1"/>
  <c r="L16" i="1"/>
  <c r="L17" i="1"/>
  <c r="L18" i="1"/>
  <c r="L10" i="1"/>
  <c r="L2" i="11"/>
  <c r="J20" i="1"/>
  <c r="J21" i="1"/>
  <c r="J22" i="1"/>
  <c r="J23" i="1"/>
  <c r="J24" i="1"/>
  <c r="J25" i="1"/>
  <c r="J26" i="1"/>
  <c r="J27" i="1"/>
  <c r="J19" i="1"/>
  <c r="K11" i="1"/>
  <c r="K12" i="1"/>
  <c r="K13" i="1"/>
  <c r="K14" i="1"/>
  <c r="K15" i="1"/>
  <c r="K16" i="1"/>
  <c r="K17" i="1"/>
  <c r="K18" i="1"/>
  <c r="K10" i="1"/>
  <c r="J11" i="1"/>
  <c r="J12" i="1"/>
  <c r="J13" i="1"/>
  <c r="J14" i="1"/>
  <c r="J15" i="1"/>
  <c r="J16" i="1"/>
  <c r="J17" i="1"/>
  <c r="J18" i="1"/>
  <c r="J10" i="1"/>
  <c r="N3" i="1" l="1"/>
  <c r="N4" i="1"/>
  <c r="N5" i="1"/>
  <c r="N6" i="1"/>
  <c r="N7" i="1"/>
  <c r="N8" i="1"/>
  <c r="N9" i="1"/>
  <c r="N2" i="1"/>
  <c r="M3" i="1"/>
  <c r="M4" i="1"/>
  <c r="M5" i="1"/>
  <c r="M6" i="1"/>
  <c r="M7" i="1"/>
  <c r="M8" i="1"/>
  <c r="M9" i="1"/>
  <c r="M2" i="1"/>
  <c r="L3" i="1"/>
  <c r="L4" i="1"/>
  <c r="L5" i="1"/>
  <c r="L6" i="1"/>
  <c r="L7" i="1"/>
  <c r="L8" i="1"/>
  <c r="L9" i="1"/>
  <c r="L2" i="1"/>
  <c r="K3" i="1"/>
  <c r="K4" i="1"/>
  <c r="K5" i="1"/>
  <c r="K6" i="1"/>
  <c r="K7" i="1"/>
  <c r="K8" i="1"/>
  <c r="K9" i="1"/>
  <c r="K2" i="1"/>
  <c r="J3" i="1"/>
  <c r="J4" i="1"/>
  <c r="J5" i="1"/>
  <c r="J6" i="1"/>
  <c r="J7" i="1"/>
  <c r="J8" i="1"/>
  <c r="J9" i="1"/>
  <c r="J2" i="1"/>
  <c r="G3" i="1"/>
  <c r="AF3" i="11" s="1"/>
  <c r="G4" i="1"/>
  <c r="AF4" i="11" s="1"/>
  <c r="G5" i="1"/>
  <c r="AF5" i="11" s="1"/>
  <c r="G6" i="1"/>
  <c r="AF6" i="11" s="1"/>
  <c r="G7" i="1"/>
  <c r="AF7" i="11" s="1"/>
  <c r="G8" i="1"/>
  <c r="AF8" i="11" s="1"/>
  <c r="G9" i="1"/>
  <c r="AF9" i="11" s="1"/>
  <c r="AF10" i="11"/>
  <c r="G2" i="1"/>
  <c r="AF2" i="11" s="1"/>
  <c r="AF11" i="11"/>
  <c r="AF12" i="11"/>
  <c r="AF13" i="11"/>
  <c r="AF14" i="11"/>
  <c r="AF15" i="11"/>
  <c r="AF16" i="11"/>
  <c r="AF17" i="11"/>
  <c r="AF18" i="11"/>
  <c r="AF19" i="11"/>
  <c r="AF20" i="11"/>
  <c r="AF21" i="11"/>
  <c r="AF22" i="11"/>
  <c r="AF23" i="11"/>
  <c r="AF24" i="11"/>
  <c r="AF25" i="11"/>
  <c r="AF26" i="11"/>
  <c r="AF27" i="11"/>
  <c r="AF28" i="11"/>
  <c r="AF29" i="11"/>
  <c r="AF30" i="11"/>
  <c r="AF31" i="11"/>
  <c r="AF32" i="11"/>
  <c r="AF33" i="11"/>
  <c r="AF34" i="11"/>
  <c r="AF35" i="11"/>
  <c r="AF36" i="11"/>
  <c r="AF37" i="11"/>
  <c r="AF38" i="11"/>
  <c r="AF39" i="11"/>
  <c r="AF40" i="11"/>
  <c r="AF41" i="11"/>
  <c r="C1" i="5"/>
  <c r="C12" i="5" s="1"/>
  <c r="D1" i="5"/>
  <c r="D15" i="3" s="1"/>
  <c r="E1" i="5"/>
  <c r="E12" i="5" s="1"/>
  <c r="F1" i="5"/>
  <c r="F15" i="3" s="1"/>
  <c r="G1" i="5"/>
  <c r="G15" i="3" s="1"/>
  <c r="H1" i="5"/>
  <c r="H15" i="3" s="1"/>
  <c r="I1" i="5"/>
  <c r="I12" i="5" s="1"/>
  <c r="J1" i="5"/>
  <c r="J12" i="5" s="1"/>
  <c r="K1" i="5"/>
  <c r="K12" i="5" s="1"/>
  <c r="L1" i="5"/>
  <c r="L12" i="5" s="1"/>
  <c r="M1" i="5"/>
  <c r="M12" i="5" s="1"/>
  <c r="N1" i="5"/>
  <c r="N15" i="3" s="1"/>
  <c r="O1" i="5"/>
  <c r="O15" i="3" s="1"/>
  <c r="P1" i="5"/>
  <c r="P15" i="3" s="1"/>
  <c r="Q1" i="5"/>
  <c r="Q12" i="5" s="1"/>
  <c r="R1" i="5"/>
  <c r="R12" i="5" s="1"/>
  <c r="S1" i="5"/>
  <c r="S12" i="5" s="1"/>
  <c r="T1" i="5"/>
  <c r="T12" i="5" s="1"/>
  <c r="U1" i="5"/>
  <c r="U12" i="5" s="1"/>
  <c r="V1" i="5"/>
  <c r="V12" i="5" s="1"/>
  <c r="W1" i="5"/>
  <c r="W12" i="5" s="1"/>
  <c r="X1" i="5"/>
  <c r="X12" i="5" s="1"/>
  <c r="Y1" i="5"/>
  <c r="Y12" i="5" s="1"/>
  <c r="Z1" i="5"/>
  <c r="Z12" i="5" s="1"/>
  <c r="AA1" i="5"/>
  <c r="AA15" i="3" s="1"/>
  <c r="D12" i="5"/>
  <c r="L15" i="3"/>
  <c r="D3" i="3"/>
  <c r="E3" i="3"/>
  <c r="F3" i="3"/>
  <c r="G3" i="3"/>
  <c r="H3" i="3"/>
  <c r="I3" i="3"/>
  <c r="J3" i="3"/>
  <c r="K3" i="3"/>
  <c r="L3" i="3"/>
  <c r="M3" i="3"/>
  <c r="N3" i="3"/>
  <c r="O3" i="3"/>
  <c r="P3" i="3"/>
  <c r="Q3" i="3"/>
  <c r="R3" i="3"/>
  <c r="S3" i="3"/>
  <c r="T3" i="3"/>
  <c r="U3" i="3"/>
  <c r="V3" i="3"/>
  <c r="W3" i="3"/>
  <c r="X3" i="3"/>
  <c r="Y3" i="3"/>
  <c r="Z3" i="3"/>
  <c r="AA3" i="3"/>
  <c r="C3" i="3"/>
  <c r="N35" i="1"/>
  <c r="N36" i="1"/>
  <c r="N37" i="1"/>
  <c r="N38" i="1"/>
  <c r="N39" i="1"/>
  <c r="N40" i="1"/>
  <c r="N41" i="1"/>
  <c r="N34" i="1"/>
  <c r="M35" i="1"/>
  <c r="M36" i="1"/>
  <c r="M37" i="1"/>
  <c r="M38" i="1"/>
  <c r="M39" i="1"/>
  <c r="M40" i="1"/>
  <c r="M41" i="1"/>
  <c r="M34" i="1"/>
  <c r="L35" i="1"/>
  <c r="L36" i="1"/>
  <c r="L37" i="1"/>
  <c r="L38" i="1"/>
  <c r="L39" i="1"/>
  <c r="L40" i="1"/>
  <c r="L41" i="1"/>
  <c r="L34" i="1"/>
  <c r="K35" i="1"/>
  <c r="K36" i="1"/>
  <c r="K37" i="1"/>
  <c r="K38" i="1"/>
  <c r="K39" i="1"/>
  <c r="K40" i="1"/>
  <c r="K41" i="1"/>
  <c r="K34" i="1"/>
  <c r="J35" i="1"/>
  <c r="J36" i="1"/>
  <c r="J37" i="1"/>
  <c r="J38" i="1"/>
  <c r="J39" i="1"/>
  <c r="J40" i="1"/>
  <c r="J41" i="1"/>
  <c r="J34" i="1"/>
  <c r="F35" i="1"/>
  <c r="F36" i="1"/>
  <c r="F37" i="1"/>
  <c r="F38" i="1"/>
  <c r="F39" i="1"/>
  <c r="F40" i="1"/>
  <c r="F41" i="1"/>
  <c r="F34" i="1"/>
  <c r="N29" i="1"/>
  <c r="N30" i="1"/>
  <c r="N31" i="1"/>
  <c r="N32" i="1"/>
  <c r="N33" i="1"/>
  <c r="N28" i="1"/>
  <c r="M29" i="1"/>
  <c r="M30" i="1"/>
  <c r="M31" i="1"/>
  <c r="M32" i="1"/>
  <c r="M33" i="1"/>
  <c r="M28" i="1"/>
  <c r="L29" i="1"/>
  <c r="L30" i="1"/>
  <c r="L31" i="1"/>
  <c r="L32" i="1"/>
  <c r="L33" i="1"/>
  <c r="L28" i="1"/>
  <c r="K29" i="1"/>
  <c r="K30" i="1"/>
  <c r="K31" i="1"/>
  <c r="K32" i="1"/>
  <c r="K33" i="1"/>
  <c r="K28" i="1"/>
  <c r="J29" i="1"/>
  <c r="J30" i="1"/>
  <c r="J31" i="1"/>
  <c r="J32" i="1"/>
  <c r="J33" i="1"/>
  <c r="J28" i="1"/>
  <c r="F29" i="1"/>
  <c r="F30" i="1"/>
  <c r="F31" i="1"/>
  <c r="F32" i="1"/>
  <c r="F33" i="1"/>
  <c r="F28" i="1"/>
  <c r="F20" i="1"/>
  <c r="F21" i="1"/>
  <c r="F22" i="1"/>
  <c r="F23" i="1"/>
  <c r="F24" i="1"/>
  <c r="F25" i="1"/>
  <c r="F26" i="1"/>
  <c r="F27" i="1"/>
  <c r="F19" i="1"/>
  <c r="N20" i="1"/>
  <c r="N21" i="1"/>
  <c r="N22" i="1"/>
  <c r="N23" i="1"/>
  <c r="N24" i="1"/>
  <c r="N25" i="1"/>
  <c r="N26" i="1"/>
  <c r="N27" i="1"/>
  <c r="N19" i="1"/>
  <c r="M20" i="1"/>
  <c r="M21" i="1"/>
  <c r="M22" i="1"/>
  <c r="M23" i="1"/>
  <c r="M24" i="1"/>
  <c r="M25" i="1"/>
  <c r="M26" i="1"/>
  <c r="M27" i="1"/>
  <c r="M19" i="1"/>
  <c r="L20" i="1"/>
  <c r="L21" i="1"/>
  <c r="L22" i="1"/>
  <c r="L23" i="1"/>
  <c r="L24" i="1"/>
  <c r="L25" i="1"/>
  <c r="L26" i="1"/>
  <c r="L27" i="1"/>
  <c r="L19" i="1"/>
  <c r="K20" i="1"/>
  <c r="K21" i="1"/>
  <c r="K22" i="1"/>
  <c r="K23" i="1"/>
  <c r="K24" i="1"/>
  <c r="K25" i="1"/>
  <c r="K26" i="1"/>
  <c r="K27" i="1"/>
  <c r="K19" i="1"/>
  <c r="F11" i="1"/>
  <c r="F12" i="1"/>
  <c r="F13" i="1"/>
  <c r="F14" i="1"/>
  <c r="F15" i="1"/>
  <c r="F16" i="1"/>
  <c r="F17" i="1"/>
  <c r="F18" i="1"/>
  <c r="F10" i="1"/>
  <c r="T15" i="3" l="1"/>
  <c r="F12" i="5"/>
  <c r="W15" i="3"/>
  <c r="G12" i="5"/>
  <c r="S15" i="3"/>
  <c r="H12" i="5"/>
  <c r="M15" i="3"/>
  <c r="K15" i="3"/>
  <c r="E15" i="3"/>
  <c r="U15" i="3"/>
  <c r="AA12" i="5"/>
  <c r="V15" i="3"/>
  <c r="N12" i="5"/>
  <c r="C15" i="3"/>
  <c r="X15" i="3"/>
  <c r="P12" i="5"/>
  <c r="O12" i="5"/>
  <c r="Z15" i="3"/>
  <c r="R15" i="3"/>
  <c r="J15" i="3"/>
  <c r="Y15" i="3"/>
  <c r="Q15" i="3"/>
  <c r="I15" i="3"/>
  <c r="F3" i="1"/>
  <c r="F4" i="1"/>
  <c r="F5" i="1"/>
  <c r="F6" i="1"/>
  <c r="F7" i="1"/>
  <c r="F8" i="1"/>
  <c r="F9" i="1"/>
  <c r="F2" i="1"/>
  <c r="AH1" i="11"/>
  <c r="AI1" i="11"/>
  <c r="AJ1" i="11"/>
  <c r="AK1" i="11"/>
  <c r="AG1" i="11"/>
  <c r="AD3" i="11"/>
  <c r="AD4" i="11"/>
  <c r="AD5" i="11"/>
  <c r="AD6" i="11"/>
  <c r="AD7" i="11"/>
  <c r="AD8" i="11"/>
  <c r="AD9" i="11"/>
  <c r="AD10" i="11"/>
  <c r="AD11" i="11"/>
  <c r="AD12" i="11"/>
  <c r="AD13" i="11"/>
  <c r="AD14" i="11"/>
  <c r="AD15" i="11"/>
  <c r="AD16" i="11"/>
  <c r="AD17" i="11"/>
  <c r="AD18" i="11"/>
  <c r="AD19" i="11"/>
  <c r="AD20" i="11"/>
  <c r="AD21" i="11"/>
  <c r="AD22" i="11"/>
  <c r="AD23" i="11"/>
  <c r="AD24" i="11"/>
  <c r="AD25" i="11"/>
  <c r="AD26" i="11"/>
  <c r="AD27" i="11"/>
  <c r="AD28" i="11"/>
  <c r="AD29" i="11"/>
  <c r="AD30" i="11"/>
  <c r="AD31" i="11"/>
  <c r="AD32" i="11"/>
  <c r="AD33" i="11"/>
  <c r="AD34" i="11"/>
  <c r="AD35" i="11"/>
  <c r="AD36" i="11"/>
  <c r="AD37" i="11"/>
  <c r="AD38" i="11"/>
  <c r="AD39" i="11"/>
  <c r="AD40" i="11"/>
  <c r="AD41" i="11"/>
  <c r="AD2" i="11"/>
  <c r="N41" i="11"/>
  <c r="M41" i="11"/>
  <c r="L41" i="11"/>
  <c r="K41" i="11"/>
  <c r="J41" i="11"/>
  <c r="F41" i="11"/>
  <c r="AE41" i="11" s="1"/>
  <c r="N40" i="11"/>
  <c r="M40" i="11"/>
  <c r="L40" i="11"/>
  <c r="K40" i="11"/>
  <c r="J40" i="11"/>
  <c r="F40" i="11"/>
  <c r="AE40" i="11" s="1"/>
  <c r="N39" i="11"/>
  <c r="M39" i="11"/>
  <c r="L39" i="11"/>
  <c r="K39" i="11"/>
  <c r="J39" i="11"/>
  <c r="F39" i="11"/>
  <c r="AE39" i="11" s="1"/>
  <c r="N38" i="11"/>
  <c r="M38" i="11"/>
  <c r="L38" i="11"/>
  <c r="K38" i="11"/>
  <c r="J38" i="11"/>
  <c r="F38" i="11"/>
  <c r="AE38" i="11" s="1"/>
  <c r="N37" i="11"/>
  <c r="M37" i="11"/>
  <c r="L37" i="11"/>
  <c r="K37" i="11"/>
  <c r="J37" i="11"/>
  <c r="F37" i="11"/>
  <c r="AE37" i="11" s="1"/>
  <c r="N36" i="11"/>
  <c r="M36" i="11"/>
  <c r="L36" i="11"/>
  <c r="K36" i="11"/>
  <c r="J36" i="11"/>
  <c r="F36" i="11"/>
  <c r="AE36" i="11" s="1"/>
  <c r="N35" i="11"/>
  <c r="M35" i="11"/>
  <c r="L35" i="11"/>
  <c r="K35" i="11"/>
  <c r="J35" i="11"/>
  <c r="F35" i="11"/>
  <c r="AE35" i="11" s="1"/>
  <c r="N34" i="11"/>
  <c r="M34" i="11"/>
  <c r="L34" i="11"/>
  <c r="K34" i="11"/>
  <c r="J34" i="11"/>
  <c r="F34" i="11"/>
  <c r="AE34" i="11" s="1"/>
  <c r="N33" i="11"/>
  <c r="M33" i="11"/>
  <c r="L33" i="11"/>
  <c r="K33" i="11"/>
  <c r="J33" i="11"/>
  <c r="F33" i="11"/>
  <c r="AE33" i="11" s="1"/>
  <c r="N32" i="11"/>
  <c r="M32" i="11"/>
  <c r="L32" i="11"/>
  <c r="K32" i="11"/>
  <c r="J32" i="11"/>
  <c r="F32" i="11"/>
  <c r="AE32" i="11" s="1"/>
  <c r="N31" i="11"/>
  <c r="M31" i="11"/>
  <c r="L31" i="11"/>
  <c r="K31" i="11"/>
  <c r="J31" i="11"/>
  <c r="F31" i="11"/>
  <c r="AE31" i="11" s="1"/>
  <c r="N30" i="11"/>
  <c r="M30" i="11"/>
  <c r="L30" i="11"/>
  <c r="K30" i="11"/>
  <c r="J30" i="11"/>
  <c r="F30" i="11"/>
  <c r="AE30" i="11" s="1"/>
  <c r="N29" i="11"/>
  <c r="M29" i="11"/>
  <c r="L29" i="11"/>
  <c r="K29" i="11"/>
  <c r="J29" i="11"/>
  <c r="F29" i="11"/>
  <c r="AE29" i="11" s="1"/>
  <c r="N28" i="11"/>
  <c r="M28" i="11"/>
  <c r="L28" i="11"/>
  <c r="K28" i="11"/>
  <c r="J28" i="11"/>
  <c r="F28" i="11"/>
  <c r="AE28" i="11" s="1"/>
  <c r="N27" i="11"/>
  <c r="M27" i="11"/>
  <c r="L27" i="11"/>
  <c r="K27" i="11"/>
  <c r="J27" i="11"/>
  <c r="F27" i="11"/>
  <c r="AE27" i="11" s="1"/>
  <c r="N26" i="11"/>
  <c r="M26" i="11"/>
  <c r="L26" i="11"/>
  <c r="K26" i="11"/>
  <c r="J26" i="11"/>
  <c r="F26" i="11"/>
  <c r="AE26" i="11" s="1"/>
  <c r="N25" i="11"/>
  <c r="M25" i="11"/>
  <c r="L25" i="11"/>
  <c r="K25" i="11"/>
  <c r="J25" i="11"/>
  <c r="F25" i="11"/>
  <c r="AE25" i="11" s="1"/>
  <c r="N24" i="11"/>
  <c r="M24" i="11"/>
  <c r="L24" i="11"/>
  <c r="K24" i="11"/>
  <c r="J24" i="11"/>
  <c r="F24" i="11"/>
  <c r="AE24" i="11" s="1"/>
  <c r="N23" i="11"/>
  <c r="M23" i="11"/>
  <c r="L23" i="11"/>
  <c r="K23" i="11"/>
  <c r="J23" i="11"/>
  <c r="F23" i="11"/>
  <c r="AE23" i="11" s="1"/>
  <c r="N22" i="11"/>
  <c r="M22" i="11"/>
  <c r="L22" i="11"/>
  <c r="K22" i="11"/>
  <c r="J22" i="11"/>
  <c r="F22" i="11"/>
  <c r="AE22" i="11" s="1"/>
  <c r="N21" i="11"/>
  <c r="M21" i="11"/>
  <c r="L21" i="11"/>
  <c r="K21" i="11"/>
  <c r="J21" i="11"/>
  <c r="F21" i="11"/>
  <c r="AE21" i="11" s="1"/>
  <c r="N20" i="11"/>
  <c r="M20" i="11"/>
  <c r="L20" i="11"/>
  <c r="K20" i="11"/>
  <c r="J20" i="11"/>
  <c r="F20" i="11"/>
  <c r="AE20" i="11" s="1"/>
  <c r="N19" i="11"/>
  <c r="M19" i="11"/>
  <c r="L19" i="11"/>
  <c r="K19" i="11"/>
  <c r="J19" i="11"/>
  <c r="F19" i="11"/>
  <c r="AE19" i="11" s="1"/>
  <c r="N18" i="11"/>
  <c r="M18" i="11"/>
  <c r="L18" i="11"/>
  <c r="K18" i="11"/>
  <c r="J18" i="11"/>
  <c r="F18" i="11"/>
  <c r="AE18" i="11" s="1"/>
  <c r="N17" i="11"/>
  <c r="M17" i="11"/>
  <c r="L17" i="11"/>
  <c r="K17" i="11"/>
  <c r="J17" i="11"/>
  <c r="F17" i="11"/>
  <c r="AE17" i="11" s="1"/>
  <c r="N16" i="11"/>
  <c r="M16" i="11"/>
  <c r="L16" i="11"/>
  <c r="K16" i="11"/>
  <c r="J16" i="11"/>
  <c r="F16" i="11"/>
  <c r="AE16" i="11" s="1"/>
  <c r="N15" i="11"/>
  <c r="M15" i="11"/>
  <c r="L15" i="11"/>
  <c r="K15" i="11"/>
  <c r="J15" i="11"/>
  <c r="F15" i="11"/>
  <c r="AE15" i="11" s="1"/>
  <c r="N14" i="11"/>
  <c r="M14" i="11"/>
  <c r="L14" i="11"/>
  <c r="K14" i="11"/>
  <c r="J14" i="11"/>
  <c r="F14" i="11"/>
  <c r="AE14" i="11" s="1"/>
  <c r="N13" i="11"/>
  <c r="M13" i="11"/>
  <c r="L13" i="11"/>
  <c r="K13" i="11"/>
  <c r="J13" i="11"/>
  <c r="F13" i="11"/>
  <c r="AE13" i="11" s="1"/>
  <c r="N12" i="11"/>
  <c r="M12" i="11"/>
  <c r="L12" i="11"/>
  <c r="K12" i="11"/>
  <c r="J12" i="11"/>
  <c r="F12" i="11"/>
  <c r="AE12" i="11" s="1"/>
  <c r="N11" i="11"/>
  <c r="M11" i="11"/>
  <c r="L11" i="11"/>
  <c r="K11" i="11"/>
  <c r="J11" i="11"/>
  <c r="F11" i="11"/>
  <c r="AE11" i="11" s="1"/>
  <c r="N10" i="11"/>
  <c r="M10" i="11"/>
  <c r="L10" i="11"/>
  <c r="K10" i="11"/>
  <c r="J10" i="11"/>
  <c r="F10" i="11"/>
  <c r="AE10" i="11" s="1"/>
  <c r="N9" i="11"/>
  <c r="M9" i="11"/>
  <c r="L9" i="11"/>
  <c r="K9" i="11"/>
  <c r="J9" i="11"/>
  <c r="F9" i="11"/>
  <c r="N8" i="11"/>
  <c r="M8" i="11"/>
  <c r="L8" i="11"/>
  <c r="K8" i="11"/>
  <c r="J8" i="11"/>
  <c r="F8" i="11"/>
  <c r="N7" i="11"/>
  <c r="M7" i="11"/>
  <c r="L7" i="11"/>
  <c r="K7" i="11"/>
  <c r="J7" i="11"/>
  <c r="F7" i="11"/>
  <c r="N6" i="11"/>
  <c r="M6" i="11"/>
  <c r="L6" i="11"/>
  <c r="K6" i="11"/>
  <c r="J6" i="11"/>
  <c r="F6" i="11"/>
  <c r="N5" i="11"/>
  <c r="M5" i="11"/>
  <c r="L5" i="11"/>
  <c r="K5" i="11"/>
  <c r="J5" i="11"/>
  <c r="F5" i="11"/>
  <c r="AE5" i="11" s="1"/>
  <c r="N4" i="11"/>
  <c r="M4" i="11"/>
  <c r="L4" i="11"/>
  <c r="K4" i="11"/>
  <c r="J4" i="11"/>
  <c r="F4" i="11"/>
  <c r="N3" i="11"/>
  <c r="M3" i="11"/>
  <c r="L3" i="11"/>
  <c r="K3" i="11"/>
  <c r="J3" i="11"/>
  <c r="F3" i="11"/>
  <c r="N2" i="11"/>
  <c r="M2" i="11"/>
  <c r="K2" i="11"/>
  <c r="J2" i="11"/>
  <c r="F2" i="11"/>
  <c r="D11" i="4"/>
  <c r="E11" i="4"/>
  <c r="F11" i="4"/>
  <c r="G11" i="4"/>
  <c r="H11" i="4"/>
  <c r="I11" i="4"/>
  <c r="J11" i="4"/>
  <c r="K11" i="4"/>
  <c r="L11" i="4"/>
  <c r="M11" i="4"/>
  <c r="N11" i="4"/>
  <c r="O11" i="4"/>
  <c r="P11" i="4"/>
  <c r="Q11" i="4"/>
  <c r="R11" i="4"/>
  <c r="S11" i="4"/>
  <c r="T11" i="4"/>
  <c r="U11" i="4"/>
  <c r="V11" i="4"/>
  <c r="W11" i="4"/>
  <c r="X11" i="4"/>
  <c r="Y11" i="4"/>
  <c r="Z11" i="4"/>
  <c r="AA11" i="4"/>
  <c r="C11" i="4"/>
  <c r="A2" i="14" l="1"/>
  <c r="A2" i="26"/>
  <c r="AE3" i="11"/>
  <c r="AE9" i="11"/>
  <c r="AE8" i="11"/>
  <c r="AE7" i="11"/>
  <c r="AE4" i="11"/>
  <c r="AE6" i="11"/>
  <c r="D1" i="8"/>
  <c r="E1" i="8"/>
  <c r="F1" i="8"/>
  <c r="G1" i="8"/>
  <c r="H1" i="8"/>
  <c r="I1" i="8"/>
  <c r="J1" i="8"/>
  <c r="K1" i="8"/>
  <c r="L1" i="8"/>
  <c r="M1" i="8"/>
  <c r="N1" i="8"/>
  <c r="O1" i="8"/>
  <c r="P1" i="8"/>
  <c r="Q1" i="8"/>
  <c r="R1" i="8"/>
  <c r="S1" i="8"/>
  <c r="T1" i="8"/>
  <c r="U1" i="8"/>
  <c r="V1" i="8"/>
  <c r="W1" i="8"/>
  <c r="X1" i="8"/>
  <c r="Y1" i="8"/>
  <c r="Z1" i="8"/>
  <c r="AA1" i="8"/>
  <c r="C1" i="8"/>
  <c r="D1" i="7"/>
  <c r="E1" i="7"/>
  <c r="F1" i="7"/>
  <c r="G1" i="7"/>
  <c r="H1" i="7"/>
  <c r="I1" i="7"/>
  <c r="J1" i="7"/>
  <c r="K1" i="7"/>
  <c r="L1" i="7"/>
  <c r="M1" i="7"/>
  <c r="N1" i="7"/>
  <c r="O1" i="7"/>
  <c r="P1" i="7"/>
  <c r="Q1" i="7"/>
  <c r="R1" i="7"/>
  <c r="S1" i="7"/>
  <c r="T1" i="7"/>
  <c r="U1" i="7"/>
  <c r="V1" i="7"/>
  <c r="W1" i="7"/>
  <c r="X1" i="7"/>
  <c r="Y1" i="7"/>
  <c r="Z1" i="7"/>
  <c r="AA1" i="7"/>
  <c r="C1" i="7"/>
  <c r="D1" i="6"/>
  <c r="E1" i="6"/>
  <c r="F1" i="6"/>
  <c r="G1" i="6"/>
  <c r="H1" i="6"/>
  <c r="I1" i="6"/>
  <c r="J1" i="6"/>
  <c r="K1" i="6"/>
  <c r="L1" i="6"/>
  <c r="M1" i="6"/>
  <c r="N1" i="6"/>
  <c r="O1" i="6"/>
  <c r="P1" i="6"/>
  <c r="Q1" i="6"/>
  <c r="R1" i="6"/>
  <c r="S1" i="6"/>
  <c r="T1" i="6"/>
  <c r="U1" i="6"/>
  <c r="V1" i="6"/>
  <c r="W1" i="6"/>
  <c r="X1" i="6"/>
  <c r="Y1" i="6"/>
  <c r="Z1" i="6"/>
  <c r="AA1" i="6"/>
  <c r="C1" i="6"/>
  <c r="AK3" i="11"/>
  <c r="AK4" i="11"/>
  <c r="AK5" i="11"/>
  <c r="AK6" i="11"/>
  <c r="AK7" i="11"/>
  <c r="AK8" i="11"/>
  <c r="AK9" i="11"/>
  <c r="AK10" i="11"/>
  <c r="AK11" i="11"/>
  <c r="AK12" i="11"/>
  <c r="AK13" i="11"/>
  <c r="AK15" i="11"/>
  <c r="AK16" i="11"/>
  <c r="AK17" i="11"/>
  <c r="AK18" i="11"/>
  <c r="AK19" i="11"/>
  <c r="AK22" i="11"/>
  <c r="AK23" i="11"/>
  <c r="AK25" i="11"/>
  <c r="AK26" i="11"/>
  <c r="AK27" i="11"/>
  <c r="AK32" i="11"/>
  <c r="AK33" i="11"/>
  <c r="AK34" i="11"/>
  <c r="AK35" i="11"/>
  <c r="AK36" i="11"/>
  <c r="AK37" i="11"/>
  <c r="AK38" i="11"/>
  <c r="AK39" i="11"/>
  <c r="AK40" i="11"/>
  <c r="AK41" i="11"/>
  <c r="AK2" i="11"/>
  <c r="AJ3" i="11"/>
  <c r="AJ4" i="11"/>
  <c r="AJ5" i="11"/>
  <c r="AJ6" i="11"/>
  <c r="AJ7" i="11"/>
  <c r="AJ8" i="11"/>
  <c r="AJ9" i="11"/>
  <c r="AJ10" i="11"/>
  <c r="AJ11" i="11"/>
  <c r="AJ12" i="11"/>
  <c r="AJ13" i="11"/>
  <c r="AJ15" i="11"/>
  <c r="AJ16" i="11"/>
  <c r="AJ17" i="11"/>
  <c r="AJ18" i="11"/>
  <c r="AJ19" i="11"/>
  <c r="AJ22" i="11"/>
  <c r="AJ23" i="11"/>
  <c r="AJ25" i="11"/>
  <c r="AJ26" i="11"/>
  <c r="AJ27" i="11"/>
  <c r="AJ32" i="11"/>
  <c r="AJ33" i="11"/>
  <c r="AJ34" i="11"/>
  <c r="AJ35" i="11"/>
  <c r="AJ36" i="11"/>
  <c r="AJ37" i="11"/>
  <c r="AJ38" i="11"/>
  <c r="AJ39" i="11"/>
  <c r="AJ40" i="11"/>
  <c r="AJ41" i="11"/>
  <c r="AJ2" i="11"/>
  <c r="AI3" i="11"/>
  <c r="AI4" i="11"/>
  <c r="AI5" i="11"/>
  <c r="AI6" i="11"/>
  <c r="AI7" i="11"/>
  <c r="AI8" i="11"/>
  <c r="AI9" i="11"/>
  <c r="AI10" i="11"/>
  <c r="AI11" i="11"/>
  <c r="AI12" i="11"/>
  <c r="AI13" i="11"/>
  <c r="AI15" i="11"/>
  <c r="AI16" i="11"/>
  <c r="AI17" i="11"/>
  <c r="AI18" i="11"/>
  <c r="AI19" i="11"/>
  <c r="AI22" i="11"/>
  <c r="AI23" i="11"/>
  <c r="AI25" i="11"/>
  <c r="AI26" i="11"/>
  <c r="AI27" i="11"/>
  <c r="AI32" i="11"/>
  <c r="AI33" i="11"/>
  <c r="AI34" i="11"/>
  <c r="AI35" i="11"/>
  <c r="AI36" i="11"/>
  <c r="AI37" i="11"/>
  <c r="AI38" i="11"/>
  <c r="AI39" i="11"/>
  <c r="AI40" i="11"/>
  <c r="AI41" i="11"/>
  <c r="AI2" i="11"/>
  <c r="AH3" i="11"/>
  <c r="AH4" i="11"/>
  <c r="AH5" i="11"/>
  <c r="AH6" i="11"/>
  <c r="AH7" i="11"/>
  <c r="AH8" i="11"/>
  <c r="AH9" i="11"/>
  <c r="AH10" i="11"/>
  <c r="AH11" i="11"/>
  <c r="AH12" i="11"/>
  <c r="AH13" i="11"/>
  <c r="AH15" i="11"/>
  <c r="AH16" i="11"/>
  <c r="AH17" i="11"/>
  <c r="AH18" i="11"/>
  <c r="AH19" i="11"/>
  <c r="AH22" i="11"/>
  <c r="AH23" i="11"/>
  <c r="AH25" i="11"/>
  <c r="AH26" i="11"/>
  <c r="AH27" i="11"/>
  <c r="AH32" i="11"/>
  <c r="AH33" i="11"/>
  <c r="AH34" i="11"/>
  <c r="AH35" i="11"/>
  <c r="AH36" i="11"/>
  <c r="AH37" i="11"/>
  <c r="AH38" i="11"/>
  <c r="AH39" i="11"/>
  <c r="AH40" i="11"/>
  <c r="AH41" i="11"/>
  <c r="AH2" i="11"/>
  <c r="Y12" i="6" l="1"/>
  <c r="Y28" i="3"/>
  <c r="Q12" i="6"/>
  <c r="Q28" i="3"/>
  <c r="I12" i="6"/>
  <c r="I28" i="3"/>
  <c r="Z9" i="7"/>
  <c r="Z41" i="3"/>
  <c r="R9" i="7"/>
  <c r="R41" i="3"/>
  <c r="J9" i="7"/>
  <c r="J41" i="3"/>
  <c r="AA11" i="8"/>
  <c r="AA51" i="3"/>
  <c r="S11" i="8"/>
  <c r="S51" i="3"/>
  <c r="K11" i="8"/>
  <c r="K51" i="3"/>
  <c r="X12" i="6"/>
  <c r="X28" i="3"/>
  <c r="P12" i="6"/>
  <c r="P28" i="3"/>
  <c r="H12" i="6"/>
  <c r="H28" i="3"/>
  <c r="Y9" i="7"/>
  <c r="Y41" i="3"/>
  <c r="Q9" i="7"/>
  <c r="Q41" i="3"/>
  <c r="I9" i="7"/>
  <c r="I41" i="3"/>
  <c r="Z11" i="8"/>
  <c r="Z51" i="3"/>
  <c r="R11" i="8"/>
  <c r="R51" i="3"/>
  <c r="J11" i="8"/>
  <c r="J51" i="3"/>
  <c r="X9" i="7"/>
  <c r="X41" i="3"/>
  <c r="H9" i="7"/>
  <c r="H41" i="3"/>
  <c r="Y11" i="8"/>
  <c r="Y51" i="3"/>
  <c r="Q11" i="8"/>
  <c r="Q51" i="3"/>
  <c r="I11" i="8"/>
  <c r="I51" i="3"/>
  <c r="O12" i="6"/>
  <c r="O28" i="3"/>
  <c r="V12" i="6"/>
  <c r="V28" i="3"/>
  <c r="N12" i="6"/>
  <c r="N28" i="3"/>
  <c r="F12" i="6"/>
  <c r="F28" i="3"/>
  <c r="W9" i="7"/>
  <c r="W41" i="3"/>
  <c r="O9" i="7"/>
  <c r="O41" i="3"/>
  <c r="G9" i="7"/>
  <c r="G41" i="3"/>
  <c r="X11" i="8"/>
  <c r="X51" i="3"/>
  <c r="P11" i="8"/>
  <c r="P51" i="3"/>
  <c r="H11" i="8"/>
  <c r="H51" i="3"/>
  <c r="U12" i="6"/>
  <c r="U28" i="3"/>
  <c r="M12" i="6"/>
  <c r="M28" i="3"/>
  <c r="E12" i="6"/>
  <c r="E28" i="3"/>
  <c r="V9" i="7"/>
  <c r="V41" i="3"/>
  <c r="N9" i="7"/>
  <c r="N41" i="3"/>
  <c r="F9" i="7"/>
  <c r="F41" i="3"/>
  <c r="W11" i="8"/>
  <c r="W51" i="3"/>
  <c r="O11" i="8"/>
  <c r="O51" i="3"/>
  <c r="G11" i="8"/>
  <c r="G51" i="3"/>
  <c r="G12" i="6"/>
  <c r="G28" i="3"/>
  <c r="C12" i="6"/>
  <c r="C28" i="3"/>
  <c r="T12" i="6"/>
  <c r="T28" i="3"/>
  <c r="L12" i="6"/>
  <c r="L28" i="3"/>
  <c r="D12" i="6"/>
  <c r="D28" i="3"/>
  <c r="U9" i="7"/>
  <c r="U41" i="3"/>
  <c r="M9" i="7"/>
  <c r="M41" i="3"/>
  <c r="E9" i="7"/>
  <c r="E41" i="3"/>
  <c r="V11" i="8"/>
  <c r="V51" i="3"/>
  <c r="N11" i="8"/>
  <c r="N51" i="3"/>
  <c r="F11" i="8"/>
  <c r="F51" i="3"/>
  <c r="W12" i="6"/>
  <c r="W28" i="3"/>
  <c r="AA12" i="6"/>
  <c r="AA28" i="3"/>
  <c r="S12" i="6"/>
  <c r="S28" i="3"/>
  <c r="K12" i="6"/>
  <c r="K28" i="3"/>
  <c r="C9" i="7"/>
  <c r="C41" i="3"/>
  <c r="T9" i="7"/>
  <c r="T41" i="3"/>
  <c r="L9" i="7"/>
  <c r="L41" i="3"/>
  <c r="D9" i="7"/>
  <c r="D41" i="3"/>
  <c r="U11" i="8"/>
  <c r="U51" i="3"/>
  <c r="M11" i="8"/>
  <c r="M51" i="3"/>
  <c r="E11" i="8"/>
  <c r="E51" i="3"/>
  <c r="P9" i="7"/>
  <c r="P41" i="3"/>
  <c r="Z12" i="6"/>
  <c r="Z28" i="3"/>
  <c r="R12" i="6"/>
  <c r="R28" i="3"/>
  <c r="J12" i="6"/>
  <c r="J28" i="3"/>
  <c r="AA9" i="7"/>
  <c r="AA41" i="3"/>
  <c r="S9" i="7"/>
  <c r="S41" i="3"/>
  <c r="K9" i="7"/>
  <c r="K41" i="3"/>
  <c r="C11" i="8"/>
  <c r="C51" i="3"/>
  <c r="T11" i="8"/>
  <c r="T51" i="3"/>
  <c r="L11" i="8"/>
  <c r="L51" i="3"/>
  <c r="D11" i="8"/>
  <c r="D51" i="3"/>
  <c r="AE2" i="11"/>
  <c r="AE42" i="11" s="1"/>
  <c r="AG2" i="11"/>
  <c r="AA4" i="3"/>
  <c r="Z2" i="2" s="1"/>
  <c r="Z4" i="3"/>
  <c r="Y4" i="3"/>
  <c r="X2" i="2" s="1"/>
  <c r="X4" i="3"/>
  <c r="W4" i="3"/>
  <c r="V4" i="3"/>
  <c r="U2" i="2" s="1"/>
  <c r="U4" i="3"/>
  <c r="T4" i="3"/>
  <c r="S2" i="2" s="1"/>
  <c r="S4" i="3"/>
  <c r="R2" i="2" s="1"/>
  <c r="R4" i="3"/>
  <c r="Q4" i="3"/>
  <c r="P2" i="2" s="1"/>
  <c r="P4" i="3"/>
  <c r="O4" i="3"/>
  <c r="N4" i="3"/>
  <c r="M2" i="2" s="1"/>
  <c r="M4" i="3"/>
  <c r="L4" i="3"/>
  <c r="K2" i="2" s="1"/>
  <c r="K4" i="3"/>
  <c r="J2" i="2" s="1"/>
  <c r="J4" i="3"/>
  <c r="I4" i="3"/>
  <c r="H2" i="2" s="1"/>
  <c r="H4" i="3"/>
  <c r="G4" i="3"/>
  <c r="F4" i="3"/>
  <c r="E2" i="2" s="1"/>
  <c r="E4" i="3"/>
  <c r="D2" i="2" s="1"/>
  <c r="D4" i="3"/>
  <c r="C2" i="2" s="1"/>
  <c r="C4" i="3"/>
  <c r="B2" i="2" s="1"/>
  <c r="AG41" i="11"/>
  <c r="AL41" i="11" s="1"/>
  <c r="AA59" i="3"/>
  <c r="Z59" i="3"/>
  <c r="Y59" i="3"/>
  <c r="X59" i="3"/>
  <c r="W59" i="3"/>
  <c r="V59" i="3"/>
  <c r="U59" i="3"/>
  <c r="T59" i="3"/>
  <c r="S59" i="3"/>
  <c r="R59" i="3"/>
  <c r="Q59" i="3"/>
  <c r="P59" i="3"/>
  <c r="O59" i="3"/>
  <c r="N59" i="3"/>
  <c r="M59" i="3"/>
  <c r="L59" i="3"/>
  <c r="K59" i="3"/>
  <c r="J59" i="3"/>
  <c r="I59" i="3"/>
  <c r="H59" i="3"/>
  <c r="G59" i="3"/>
  <c r="F59" i="3"/>
  <c r="E59" i="3"/>
  <c r="D59" i="3"/>
  <c r="C59" i="3"/>
  <c r="AG40" i="11"/>
  <c r="AL40" i="11" s="1"/>
  <c r="AA58" i="3"/>
  <c r="Z58" i="3"/>
  <c r="Y58" i="3"/>
  <c r="X58" i="3"/>
  <c r="W58" i="3"/>
  <c r="V58" i="3"/>
  <c r="U58" i="3"/>
  <c r="T58" i="3"/>
  <c r="S58" i="3"/>
  <c r="R58" i="3"/>
  <c r="Q58" i="3"/>
  <c r="P58" i="3"/>
  <c r="O58" i="3"/>
  <c r="N58" i="3"/>
  <c r="M58" i="3"/>
  <c r="L58" i="3"/>
  <c r="K58" i="3"/>
  <c r="J58" i="3"/>
  <c r="I58" i="3"/>
  <c r="H58" i="3"/>
  <c r="G58" i="3"/>
  <c r="F58" i="3"/>
  <c r="E58" i="3"/>
  <c r="D58" i="3"/>
  <c r="C58" i="3"/>
  <c r="AG39" i="11"/>
  <c r="AL39" i="11" s="1"/>
  <c r="AA57" i="3"/>
  <c r="Z57" i="3"/>
  <c r="Y57" i="3"/>
  <c r="X57" i="3"/>
  <c r="W57" i="3"/>
  <c r="V57" i="3"/>
  <c r="U57" i="3"/>
  <c r="T57" i="3"/>
  <c r="S57" i="3"/>
  <c r="R57" i="3"/>
  <c r="Q57" i="3"/>
  <c r="P57" i="3"/>
  <c r="O57" i="3"/>
  <c r="N57" i="3"/>
  <c r="M57" i="3"/>
  <c r="L57" i="3"/>
  <c r="K57" i="3"/>
  <c r="J57" i="3"/>
  <c r="I57" i="3"/>
  <c r="H57" i="3"/>
  <c r="G57" i="3"/>
  <c r="F57" i="3"/>
  <c r="E57" i="3"/>
  <c r="D57" i="3"/>
  <c r="C57" i="3"/>
  <c r="AG38" i="11"/>
  <c r="AL38" i="11" s="1"/>
  <c r="AA56" i="3"/>
  <c r="Z56" i="3"/>
  <c r="Y56" i="3"/>
  <c r="X56" i="3"/>
  <c r="W56" i="3"/>
  <c r="V56" i="3"/>
  <c r="U56" i="3"/>
  <c r="T56" i="3"/>
  <c r="S56" i="3"/>
  <c r="R56" i="3"/>
  <c r="Q56" i="3"/>
  <c r="P56" i="3"/>
  <c r="O56" i="3"/>
  <c r="N56" i="3"/>
  <c r="M56" i="3"/>
  <c r="L56" i="3"/>
  <c r="K56" i="3"/>
  <c r="J56" i="3"/>
  <c r="I56" i="3"/>
  <c r="H56" i="3"/>
  <c r="G56" i="3"/>
  <c r="F56" i="3"/>
  <c r="E56" i="3"/>
  <c r="D56" i="3"/>
  <c r="C56" i="3"/>
  <c r="AG37" i="11"/>
  <c r="AL37" i="11" s="1"/>
  <c r="AA55" i="3"/>
  <c r="Z55" i="3"/>
  <c r="Y55" i="3"/>
  <c r="X55" i="3"/>
  <c r="W55" i="3"/>
  <c r="V55" i="3"/>
  <c r="U55" i="3"/>
  <c r="T55" i="3"/>
  <c r="S55" i="3"/>
  <c r="R55" i="3"/>
  <c r="Q55" i="3"/>
  <c r="P55" i="3"/>
  <c r="O55" i="3"/>
  <c r="N55" i="3"/>
  <c r="M55" i="3"/>
  <c r="L55" i="3"/>
  <c r="K55" i="3"/>
  <c r="J55" i="3"/>
  <c r="I55" i="3"/>
  <c r="H55" i="3"/>
  <c r="G55" i="3"/>
  <c r="F55" i="3"/>
  <c r="E55" i="3"/>
  <c r="D55" i="3"/>
  <c r="C55" i="3"/>
  <c r="AG36" i="11"/>
  <c r="AA54" i="3"/>
  <c r="Z54" i="3"/>
  <c r="Y54" i="3"/>
  <c r="X54" i="3"/>
  <c r="W54" i="3"/>
  <c r="V54" i="3"/>
  <c r="U54" i="3"/>
  <c r="T54" i="3"/>
  <c r="S54" i="3"/>
  <c r="R54" i="3"/>
  <c r="Q54" i="3"/>
  <c r="P54" i="3"/>
  <c r="O54" i="3"/>
  <c r="N54" i="3"/>
  <c r="M54" i="3"/>
  <c r="L54" i="3"/>
  <c r="K54" i="3"/>
  <c r="J54" i="3"/>
  <c r="I54" i="3"/>
  <c r="H54" i="3"/>
  <c r="G54" i="3"/>
  <c r="F54" i="3"/>
  <c r="E54" i="3"/>
  <c r="D54" i="3"/>
  <c r="C54" i="3"/>
  <c r="AG35" i="11"/>
  <c r="AL35" i="11" s="1"/>
  <c r="AA53" i="3"/>
  <c r="Z53" i="3"/>
  <c r="Y53" i="3"/>
  <c r="X53" i="3"/>
  <c r="W53" i="3"/>
  <c r="V53" i="3"/>
  <c r="U53" i="3"/>
  <c r="T53" i="3"/>
  <c r="S53" i="3"/>
  <c r="R53" i="3"/>
  <c r="Q53" i="3"/>
  <c r="P53" i="3"/>
  <c r="O53" i="3"/>
  <c r="N53" i="3"/>
  <c r="M53" i="3"/>
  <c r="L53" i="3"/>
  <c r="K53" i="3"/>
  <c r="J53" i="3"/>
  <c r="I53" i="3"/>
  <c r="H53" i="3"/>
  <c r="G53" i="3"/>
  <c r="F53" i="3"/>
  <c r="E53" i="3"/>
  <c r="D53" i="3"/>
  <c r="C53" i="3"/>
  <c r="AG34" i="11"/>
  <c r="AL34" i="11" s="1"/>
  <c r="AA52" i="3"/>
  <c r="Z52" i="3"/>
  <c r="Y52" i="3"/>
  <c r="X52" i="3"/>
  <c r="W52" i="3"/>
  <c r="V52" i="3"/>
  <c r="U52" i="3"/>
  <c r="T52" i="3"/>
  <c r="S52" i="3"/>
  <c r="R52" i="3"/>
  <c r="Q52" i="3"/>
  <c r="P52" i="3"/>
  <c r="O52" i="3"/>
  <c r="N52" i="3"/>
  <c r="M52" i="3"/>
  <c r="L52" i="3"/>
  <c r="K52" i="3"/>
  <c r="J52" i="3"/>
  <c r="I52" i="3"/>
  <c r="H52" i="3"/>
  <c r="G52" i="3"/>
  <c r="F52" i="3"/>
  <c r="E52" i="3"/>
  <c r="D52" i="3"/>
  <c r="C52" i="3"/>
  <c r="AG33" i="11"/>
  <c r="AL33" i="11" s="1"/>
  <c r="AA47" i="3"/>
  <c r="Z47" i="3"/>
  <c r="Y47" i="3"/>
  <c r="X47" i="3"/>
  <c r="W47" i="3"/>
  <c r="V47" i="3"/>
  <c r="U47" i="3"/>
  <c r="T47" i="3"/>
  <c r="S47" i="3"/>
  <c r="R47" i="3"/>
  <c r="Q47" i="3"/>
  <c r="P47" i="3"/>
  <c r="O47" i="3"/>
  <c r="N47" i="3"/>
  <c r="M47" i="3"/>
  <c r="L47" i="3"/>
  <c r="K47" i="3"/>
  <c r="J47" i="3"/>
  <c r="I47" i="3"/>
  <c r="H47" i="3"/>
  <c r="G47" i="3"/>
  <c r="F47" i="3"/>
  <c r="E47" i="3"/>
  <c r="D47" i="3"/>
  <c r="C47" i="3"/>
  <c r="AG32" i="11"/>
  <c r="AL32" i="11" s="1"/>
  <c r="AA46" i="3"/>
  <c r="Z46" i="3"/>
  <c r="Y46" i="3"/>
  <c r="X46" i="3"/>
  <c r="W46" i="3"/>
  <c r="V46" i="3"/>
  <c r="U46" i="3"/>
  <c r="T46" i="3"/>
  <c r="S46" i="3"/>
  <c r="R46" i="3"/>
  <c r="Q46" i="3"/>
  <c r="P46" i="3"/>
  <c r="O46" i="3"/>
  <c r="N46" i="3"/>
  <c r="M46" i="3"/>
  <c r="L46" i="3"/>
  <c r="K46" i="3"/>
  <c r="J46" i="3"/>
  <c r="I46" i="3"/>
  <c r="H46" i="3"/>
  <c r="G46" i="3"/>
  <c r="F46" i="3"/>
  <c r="E46" i="3"/>
  <c r="D46" i="3"/>
  <c r="C46" i="3"/>
  <c r="AL31" i="11"/>
  <c r="Z73" i="2"/>
  <c r="Y73" i="2"/>
  <c r="X73" i="2"/>
  <c r="W73" i="2"/>
  <c r="V73" i="2"/>
  <c r="U73" i="2"/>
  <c r="T73" i="2"/>
  <c r="S73" i="2"/>
  <c r="R73" i="2"/>
  <c r="Q73" i="2"/>
  <c r="P73" i="2"/>
  <c r="O73" i="2"/>
  <c r="N73" i="2"/>
  <c r="L73" i="2"/>
  <c r="K73" i="2"/>
  <c r="J73" i="2"/>
  <c r="I73" i="2"/>
  <c r="H73" i="2"/>
  <c r="G73" i="2"/>
  <c r="F73" i="2"/>
  <c r="E73" i="2"/>
  <c r="D73" i="2"/>
  <c r="C73" i="2"/>
  <c r="AL30" i="11"/>
  <c r="A4" i="7" s="1"/>
  <c r="A9" i="24" s="1"/>
  <c r="Z30" i="2"/>
  <c r="Y30" i="2"/>
  <c r="X30" i="2"/>
  <c r="W72" i="2"/>
  <c r="V72" i="2"/>
  <c r="U30" i="2"/>
  <c r="T30" i="2"/>
  <c r="S72" i="2"/>
  <c r="R30" i="2"/>
  <c r="Q30" i="2"/>
  <c r="P30" i="2"/>
  <c r="O30" i="2"/>
  <c r="N72" i="2"/>
  <c r="M30" i="2"/>
  <c r="L72" i="2"/>
  <c r="K72" i="2"/>
  <c r="J72" i="2"/>
  <c r="I30" i="2"/>
  <c r="H30" i="2"/>
  <c r="G72" i="2"/>
  <c r="F72" i="2"/>
  <c r="E72" i="2"/>
  <c r="D72" i="2"/>
  <c r="C72" i="2"/>
  <c r="AL29" i="11"/>
  <c r="A3" i="7" s="1"/>
  <c r="Z71" i="2"/>
  <c r="Y71" i="2"/>
  <c r="X71" i="2"/>
  <c r="W71" i="2"/>
  <c r="V71" i="2"/>
  <c r="U71" i="2"/>
  <c r="T71" i="2"/>
  <c r="S71" i="2"/>
  <c r="R71" i="2"/>
  <c r="Q71" i="2"/>
  <c r="P71" i="2"/>
  <c r="O71" i="2"/>
  <c r="N71" i="2"/>
  <c r="M71" i="2"/>
  <c r="L71" i="2"/>
  <c r="K71" i="2"/>
  <c r="J71" i="2"/>
  <c r="I71" i="2"/>
  <c r="H71" i="2"/>
  <c r="G71" i="2"/>
  <c r="F71" i="2"/>
  <c r="E71" i="2"/>
  <c r="D71" i="2"/>
  <c r="C71" i="2"/>
  <c r="AL28" i="11"/>
  <c r="A2" i="7" s="1"/>
  <c r="AG27" i="11"/>
  <c r="AL27" i="11" s="1"/>
  <c r="AA37" i="3"/>
  <c r="Z69" i="2" s="1"/>
  <c r="Z37" i="3"/>
  <c r="Y69" i="2" s="1"/>
  <c r="Y37" i="3"/>
  <c r="X69" i="2" s="1"/>
  <c r="X37" i="3"/>
  <c r="W69" i="2" s="1"/>
  <c r="W37" i="3"/>
  <c r="V69" i="2" s="1"/>
  <c r="V37" i="3"/>
  <c r="U69" i="2" s="1"/>
  <c r="U37" i="3"/>
  <c r="T69" i="2" s="1"/>
  <c r="T37" i="3"/>
  <c r="S69" i="2" s="1"/>
  <c r="S37" i="3"/>
  <c r="R69" i="2" s="1"/>
  <c r="R37" i="3"/>
  <c r="Q69" i="2" s="1"/>
  <c r="Q37" i="3"/>
  <c r="P69" i="2" s="1"/>
  <c r="P37" i="3"/>
  <c r="O69" i="2" s="1"/>
  <c r="O37" i="3"/>
  <c r="N69" i="2" s="1"/>
  <c r="N37" i="3"/>
  <c r="M69" i="2" s="1"/>
  <c r="M37" i="3"/>
  <c r="L69" i="2" s="1"/>
  <c r="L37" i="3"/>
  <c r="K69" i="2" s="1"/>
  <c r="K37" i="3"/>
  <c r="J69" i="2" s="1"/>
  <c r="J37" i="3"/>
  <c r="I69" i="2" s="1"/>
  <c r="I37" i="3"/>
  <c r="H69" i="2" s="1"/>
  <c r="H37" i="3"/>
  <c r="G69" i="2" s="1"/>
  <c r="G37" i="3"/>
  <c r="F69" i="2" s="1"/>
  <c r="F37" i="3"/>
  <c r="E69" i="2" s="1"/>
  <c r="E37" i="3"/>
  <c r="D69" i="2" s="1"/>
  <c r="D37" i="3"/>
  <c r="C69" i="2" s="1"/>
  <c r="C37" i="3"/>
  <c r="B69" i="2" s="1"/>
  <c r="AG26" i="11"/>
  <c r="AL26" i="11" s="1"/>
  <c r="AA36" i="3"/>
  <c r="Z36" i="3"/>
  <c r="Y36" i="3"/>
  <c r="X36" i="3"/>
  <c r="W36" i="3"/>
  <c r="V36" i="3"/>
  <c r="U26" i="2" s="1"/>
  <c r="U36" i="3"/>
  <c r="T26" i="2" s="1"/>
  <c r="T36" i="3"/>
  <c r="S26" i="2" s="1"/>
  <c r="S36" i="3"/>
  <c r="R26" i="2" s="1"/>
  <c r="R36" i="3"/>
  <c r="Q26" i="2" s="1"/>
  <c r="Q36" i="3"/>
  <c r="P26" i="2" s="1"/>
  <c r="P36" i="3"/>
  <c r="O26" i="2" s="1"/>
  <c r="O36" i="3"/>
  <c r="N26" i="2" s="1"/>
  <c r="N36" i="3"/>
  <c r="M26" i="2" s="1"/>
  <c r="M36" i="3"/>
  <c r="L26" i="2" s="1"/>
  <c r="L36" i="3"/>
  <c r="K26" i="2" s="1"/>
  <c r="K36" i="3"/>
  <c r="J26" i="2" s="1"/>
  <c r="J36" i="3"/>
  <c r="I26" i="2" s="1"/>
  <c r="I36" i="3"/>
  <c r="H26" i="2" s="1"/>
  <c r="H36" i="3"/>
  <c r="G26" i="2" s="1"/>
  <c r="G36" i="3"/>
  <c r="F26" i="2" s="1"/>
  <c r="F36" i="3"/>
  <c r="E26" i="2" s="1"/>
  <c r="E36" i="3"/>
  <c r="D26" i="2" s="1"/>
  <c r="D36" i="3"/>
  <c r="C26" i="2" s="1"/>
  <c r="C36" i="3"/>
  <c r="B26" i="2" s="1"/>
  <c r="AG25" i="11"/>
  <c r="AL25" i="11" s="1"/>
  <c r="AA35" i="3"/>
  <c r="Z35" i="3"/>
  <c r="Y35" i="3"/>
  <c r="X35" i="3"/>
  <c r="W35" i="3"/>
  <c r="V35" i="3"/>
  <c r="U35" i="3"/>
  <c r="T35" i="3"/>
  <c r="S35" i="3"/>
  <c r="R35" i="3"/>
  <c r="Q35" i="3"/>
  <c r="P35" i="3"/>
  <c r="O35" i="3"/>
  <c r="N35" i="3"/>
  <c r="M35" i="3"/>
  <c r="L35" i="3"/>
  <c r="K25" i="2" s="1"/>
  <c r="K35" i="3"/>
  <c r="J35" i="3"/>
  <c r="I35" i="3"/>
  <c r="H35" i="3"/>
  <c r="G35" i="3"/>
  <c r="F35" i="3"/>
  <c r="E35" i="3"/>
  <c r="D35" i="3"/>
  <c r="C35" i="3"/>
  <c r="AL24" i="11"/>
  <c r="A7" i="6" s="1"/>
  <c r="A6" i="24" s="1"/>
  <c r="U24" i="2"/>
  <c r="T24" i="2"/>
  <c r="S24" i="2"/>
  <c r="R24" i="2"/>
  <c r="Q24" i="2"/>
  <c r="P24" i="2"/>
  <c r="O24" i="2"/>
  <c r="M24" i="2"/>
  <c r="L24" i="2"/>
  <c r="K24" i="2"/>
  <c r="J24" i="2"/>
  <c r="I24" i="2"/>
  <c r="H24" i="2"/>
  <c r="G24" i="2"/>
  <c r="F24" i="2"/>
  <c r="E24" i="2"/>
  <c r="D24" i="2"/>
  <c r="C24" i="2"/>
  <c r="AG23" i="11"/>
  <c r="AL23" i="11" s="1"/>
  <c r="AA33" i="3"/>
  <c r="Z33" i="3"/>
  <c r="Y33" i="3"/>
  <c r="X33" i="3"/>
  <c r="W33" i="3"/>
  <c r="V33" i="3"/>
  <c r="U23" i="2" s="1"/>
  <c r="U33" i="3"/>
  <c r="T23" i="2" s="1"/>
  <c r="T33" i="3"/>
  <c r="S23" i="2" s="1"/>
  <c r="S33" i="3"/>
  <c r="R23" i="2" s="1"/>
  <c r="R33" i="3"/>
  <c r="Q23" i="2" s="1"/>
  <c r="Q33" i="3"/>
  <c r="P23" i="2" s="1"/>
  <c r="P33" i="3"/>
  <c r="O23" i="2" s="1"/>
  <c r="O33" i="3"/>
  <c r="N23" i="2" s="1"/>
  <c r="N33" i="3"/>
  <c r="M23" i="2" s="1"/>
  <c r="M33" i="3"/>
  <c r="L23" i="2" s="1"/>
  <c r="L33" i="3"/>
  <c r="K23" i="2" s="1"/>
  <c r="K33" i="3"/>
  <c r="J23" i="2" s="1"/>
  <c r="J33" i="3"/>
  <c r="I23" i="2" s="1"/>
  <c r="I33" i="3"/>
  <c r="H23" i="2" s="1"/>
  <c r="H33" i="3"/>
  <c r="G23" i="2" s="1"/>
  <c r="G33" i="3"/>
  <c r="F23" i="2" s="1"/>
  <c r="F33" i="3"/>
  <c r="E23" i="2" s="1"/>
  <c r="E33" i="3"/>
  <c r="D23" i="2" s="1"/>
  <c r="D33" i="3"/>
  <c r="C23" i="2" s="1"/>
  <c r="C33" i="3"/>
  <c r="B23" i="2" s="1"/>
  <c r="AG22" i="11"/>
  <c r="AL22" i="11" s="1"/>
  <c r="AA32" i="3"/>
  <c r="Z64" i="2" s="1"/>
  <c r="Z32" i="3"/>
  <c r="Y64" i="2" s="1"/>
  <c r="Y32" i="3"/>
  <c r="X64" i="2" s="1"/>
  <c r="X32" i="3"/>
  <c r="W64" i="2" s="1"/>
  <c r="W32" i="3"/>
  <c r="V64" i="2" s="1"/>
  <c r="V32" i="3"/>
  <c r="U64" i="2" s="1"/>
  <c r="U32" i="3"/>
  <c r="T64" i="2" s="1"/>
  <c r="T32" i="3"/>
  <c r="S64" i="2" s="1"/>
  <c r="S32" i="3"/>
  <c r="R22" i="2" s="1"/>
  <c r="R32" i="3"/>
  <c r="Q64" i="2" s="1"/>
  <c r="Q32" i="3"/>
  <c r="P64" i="2" s="1"/>
  <c r="P32" i="3"/>
  <c r="O64" i="2" s="1"/>
  <c r="O32" i="3"/>
  <c r="N22" i="2" s="1"/>
  <c r="N32" i="3"/>
  <c r="M22" i="2" s="1"/>
  <c r="M32" i="3"/>
  <c r="L64" i="2" s="1"/>
  <c r="L32" i="3"/>
  <c r="K64" i="2" s="1"/>
  <c r="K32" i="3"/>
  <c r="J64" i="2" s="1"/>
  <c r="J32" i="3"/>
  <c r="I64" i="2" s="1"/>
  <c r="I32" i="3"/>
  <c r="H22" i="2" s="1"/>
  <c r="H32" i="3"/>
  <c r="G64" i="2" s="1"/>
  <c r="G32" i="3"/>
  <c r="F64" i="2" s="1"/>
  <c r="F32" i="3"/>
  <c r="E22" i="2" s="1"/>
  <c r="E32" i="3"/>
  <c r="D22" i="2" s="1"/>
  <c r="D32" i="3"/>
  <c r="C64" i="2" s="1"/>
  <c r="C32" i="3"/>
  <c r="B64" i="2" s="1"/>
  <c r="AL21" i="11"/>
  <c r="A4" i="6" s="1"/>
  <c r="U21" i="2"/>
  <c r="T21" i="2"/>
  <c r="S21" i="2"/>
  <c r="R21" i="2"/>
  <c r="Q21" i="2"/>
  <c r="P21" i="2"/>
  <c r="O21" i="2"/>
  <c r="N21" i="2"/>
  <c r="M21" i="2"/>
  <c r="L21" i="2"/>
  <c r="K21" i="2"/>
  <c r="J21" i="2"/>
  <c r="I21" i="2"/>
  <c r="H21" i="2"/>
  <c r="G21" i="2"/>
  <c r="F21" i="2"/>
  <c r="E21" i="2"/>
  <c r="D21" i="2"/>
  <c r="C21" i="2"/>
  <c r="AL20" i="11"/>
  <c r="A3" i="6" s="1"/>
  <c r="U20" i="2"/>
  <c r="T20" i="2"/>
  <c r="S20" i="2"/>
  <c r="R20" i="2"/>
  <c r="Q20" i="2"/>
  <c r="P20" i="2"/>
  <c r="O20" i="2"/>
  <c r="N20" i="2"/>
  <c r="M20" i="2"/>
  <c r="L20" i="2"/>
  <c r="K20" i="2"/>
  <c r="J20" i="2"/>
  <c r="I20" i="2"/>
  <c r="H20" i="2"/>
  <c r="G20" i="2"/>
  <c r="F20" i="2"/>
  <c r="E20" i="2"/>
  <c r="D20" i="2"/>
  <c r="C20" i="2"/>
  <c r="AG19" i="11"/>
  <c r="AL19" i="11" s="1"/>
  <c r="AA29" i="3"/>
  <c r="Z61" i="2" s="1"/>
  <c r="Z29" i="3"/>
  <c r="Y29" i="3"/>
  <c r="X19" i="2" s="1"/>
  <c r="X29" i="3"/>
  <c r="W19" i="2" s="1"/>
  <c r="W29" i="3"/>
  <c r="V61" i="2" s="1"/>
  <c r="V29" i="3"/>
  <c r="U61" i="2" s="1"/>
  <c r="U29" i="3"/>
  <c r="T61" i="2" s="1"/>
  <c r="T29" i="3"/>
  <c r="S61" i="2" s="1"/>
  <c r="S29" i="3"/>
  <c r="R29" i="3"/>
  <c r="Q29" i="3"/>
  <c r="P61" i="2" s="1"/>
  <c r="P29" i="3"/>
  <c r="O61" i="2" s="1"/>
  <c r="O29" i="3"/>
  <c r="N61" i="2" s="1"/>
  <c r="N29" i="3"/>
  <c r="M19" i="2" s="1"/>
  <c r="M29" i="3"/>
  <c r="L61" i="2" s="1"/>
  <c r="L29" i="3"/>
  <c r="K61" i="2" s="1"/>
  <c r="K29" i="3"/>
  <c r="J61" i="2" s="1"/>
  <c r="J29" i="3"/>
  <c r="I29" i="3"/>
  <c r="H61" i="2" s="1"/>
  <c r="H29" i="3"/>
  <c r="G19" i="2" s="1"/>
  <c r="G29" i="3"/>
  <c r="F19" i="2" s="1"/>
  <c r="F29" i="3"/>
  <c r="E61" i="2" s="1"/>
  <c r="E29" i="3"/>
  <c r="D61" i="2" s="1"/>
  <c r="D29" i="3"/>
  <c r="C61" i="2" s="1"/>
  <c r="C29" i="3"/>
  <c r="B61" i="2" s="1"/>
  <c r="AG18" i="11"/>
  <c r="AL18" i="11" s="1"/>
  <c r="AA24" i="3"/>
  <c r="Z18" i="2" s="1"/>
  <c r="Z24" i="3"/>
  <c r="Y18" i="2" s="1"/>
  <c r="Y24" i="3"/>
  <c r="X24" i="3"/>
  <c r="W18" i="2" s="1"/>
  <c r="W24" i="3"/>
  <c r="V18" i="2" s="1"/>
  <c r="V24" i="3"/>
  <c r="U18" i="2" s="1"/>
  <c r="U24" i="3"/>
  <c r="T18" i="2" s="1"/>
  <c r="T24" i="3"/>
  <c r="S18" i="2" s="1"/>
  <c r="S24" i="3"/>
  <c r="R18" i="2" s="1"/>
  <c r="R24" i="3"/>
  <c r="Q18" i="2" s="1"/>
  <c r="Q24" i="3"/>
  <c r="P18" i="2" s="1"/>
  <c r="P24" i="3"/>
  <c r="O18" i="2" s="1"/>
  <c r="O24" i="3"/>
  <c r="N18" i="2" s="1"/>
  <c r="N24" i="3"/>
  <c r="M18" i="2" s="1"/>
  <c r="M24" i="3"/>
  <c r="L18" i="2" s="1"/>
  <c r="L24" i="3"/>
  <c r="K18" i="2" s="1"/>
  <c r="K24" i="3"/>
  <c r="J18" i="2" s="1"/>
  <c r="J24" i="3"/>
  <c r="I18" i="2" s="1"/>
  <c r="I24" i="3"/>
  <c r="H18" i="2" s="1"/>
  <c r="H24" i="3"/>
  <c r="G18" i="2" s="1"/>
  <c r="G24" i="3"/>
  <c r="F18" i="2" s="1"/>
  <c r="F24" i="3"/>
  <c r="E18" i="2" s="1"/>
  <c r="E24" i="3"/>
  <c r="D18" i="2" s="1"/>
  <c r="D24" i="3"/>
  <c r="C18" i="2" s="1"/>
  <c r="C24" i="3"/>
  <c r="B18" i="2" s="1"/>
  <c r="AG17" i="11"/>
  <c r="AL17" i="11" s="1"/>
  <c r="AA23" i="3"/>
  <c r="Z59" i="2" s="1"/>
  <c r="Z23" i="3"/>
  <c r="Y59" i="2" s="1"/>
  <c r="Y23" i="3"/>
  <c r="X59" i="2" s="1"/>
  <c r="X23" i="3"/>
  <c r="W59" i="2" s="1"/>
  <c r="W23" i="3"/>
  <c r="V59" i="2" s="1"/>
  <c r="V23" i="3"/>
  <c r="U59" i="2" s="1"/>
  <c r="U23" i="3"/>
  <c r="T59" i="2" s="1"/>
  <c r="T23" i="3"/>
  <c r="S59" i="2" s="1"/>
  <c r="S23" i="3"/>
  <c r="R23" i="3"/>
  <c r="Q59" i="2" s="1"/>
  <c r="Q23" i="3"/>
  <c r="P59" i="2" s="1"/>
  <c r="P23" i="3"/>
  <c r="O59" i="2" s="1"/>
  <c r="O23" i="3"/>
  <c r="N59" i="2" s="1"/>
  <c r="N23" i="3"/>
  <c r="M59" i="2" s="1"/>
  <c r="M23" i="3"/>
  <c r="L59" i="2" s="1"/>
  <c r="L23" i="3"/>
  <c r="K59" i="2" s="1"/>
  <c r="K23" i="3"/>
  <c r="J59" i="2" s="1"/>
  <c r="J23" i="3"/>
  <c r="I59" i="2" s="1"/>
  <c r="I23" i="3"/>
  <c r="H59" i="2" s="1"/>
  <c r="H23" i="3"/>
  <c r="G59" i="2" s="1"/>
  <c r="G23" i="3"/>
  <c r="F59" i="2" s="1"/>
  <c r="F23" i="3"/>
  <c r="E59" i="2" s="1"/>
  <c r="E23" i="3"/>
  <c r="D59" i="2" s="1"/>
  <c r="D23" i="3"/>
  <c r="C59" i="2" s="1"/>
  <c r="C23" i="3"/>
  <c r="B59" i="2" s="1"/>
  <c r="AG16" i="11"/>
  <c r="AL16" i="11" s="1"/>
  <c r="AA22" i="3"/>
  <c r="Z58" i="2" s="1"/>
  <c r="Z22" i="3"/>
  <c r="Y58" i="2" s="1"/>
  <c r="Y22" i="3"/>
  <c r="X58" i="2" s="1"/>
  <c r="X22" i="3"/>
  <c r="W58" i="2" s="1"/>
  <c r="W22" i="3"/>
  <c r="V58" i="2" s="1"/>
  <c r="V22" i="3"/>
  <c r="U58" i="2" s="1"/>
  <c r="U22" i="3"/>
  <c r="T58" i="2" s="1"/>
  <c r="T22" i="3"/>
  <c r="S58" i="2" s="1"/>
  <c r="S22" i="3"/>
  <c r="R58" i="2" s="1"/>
  <c r="R22" i="3"/>
  <c r="Q58" i="2" s="1"/>
  <c r="Q22" i="3"/>
  <c r="P58" i="2" s="1"/>
  <c r="P22" i="3"/>
  <c r="O58" i="2" s="1"/>
  <c r="O22" i="3"/>
  <c r="N58" i="2" s="1"/>
  <c r="N22" i="3"/>
  <c r="M58" i="2" s="1"/>
  <c r="M22" i="3"/>
  <c r="L22" i="3"/>
  <c r="K22" i="3"/>
  <c r="J58" i="2" s="1"/>
  <c r="J22" i="3"/>
  <c r="I58" i="2" s="1"/>
  <c r="I22" i="3"/>
  <c r="H58" i="2" s="1"/>
  <c r="H22" i="3"/>
  <c r="G58" i="2" s="1"/>
  <c r="G22" i="3"/>
  <c r="F58" i="2" s="1"/>
  <c r="F22" i="3"/>
  <c r="E58" i="2" s="1"/>
  <c r="E22" i="3"/>
  <c r="D58" i="2" s="1"/>
  <c r="D22" i="3"/>
  <c r="C58" i="2" s="1"/>
  <c r="C22" i="3"/>
  <c r="B58" i="2" s="1"/>
  <c r="AG15" i="11"/>
  <c r="AL15" i="11" s="1"/>
  <c r="AA21" i="3"/>
  <c r="Z57" i="2" s="1"/>
  <c r="Z21" i="3"/>
  <c r="Y57" i="2" s="1"/>
  <c r="Y21" i="3"/>
  <c r="X57" i="2" s="1"/>
  <c r="X21" i="3"/>
  <c r="W57" i="2" s="1"/>
  <c r="W21" i="3"/>
  <c r="V57" i="2" s="1"/>
  <c r="V21" i="3"/>
  <c r="U57" i="2" s="1"/>
  <c r="U21" i="3"/>
  <c r="T57" i="2" s="1"/>
  <c r="T21" i="3"/>
  <c r="S57" i="2" s="1"/>
  <c r="S21" i="3"/>
  <c r="R57" i="2" s="1"/>
  <c r="R21" i="3"/>
  <c r="Q57" i="2" s="1"/>
  <c r="Q21" i="3"/>
  <c r="P57" i="2" s="1"/>
  <c r="P21" i="3"/>
  <c r="O57" i="2" s="1"/>
  <c r="O21" i="3"/>
  <c r="N57" i="2" s="1"/>
  <c r="N21" i="3"/>
  <c r="M57" i="2" s="1"/>
  <c r="M21" i="3"/>
  <c r="L57" i="2" s="1"/>
  <c r="L21" i="3"/>
  <c r="K57" i="2" s="1"/>
  <c r="K21" i="3"/>
  <c r="J57" i="2" s="1"/>
  <c r="J21" i="3"/>
  <c r="I57" i="2" s="1"/>
  <c r="I21" i="3"/>
  <c r="H57" i="2" s="1"/>
  <c r="H21" i="3"/>
  <c r="G57" i="2" s="1"/>
  <c r="G21" i="3"/>
  <c r="F21" i="3"/>
  <c r="E57" i="2" s="1"/>
  <c r="E21" i="3"/>
  <c r="D57" i="2" s="1"/>
  <c r="D21" i="3"/>
  <c r="C57" i="2" s="1"/>
  <c r="C21" i="3"/>
  <c r="B57" i="2" s="1"/>
  <c r="AL14" i="11"/>
  <c r="A6" i="5" s="1"/>
  <c r="Z56" i="2"/>
  <c r="Y56" i="2"/>
  <c r="X56" i="2"/>
  <c r="W56" i="2"/>
  <c r="V56" i="2"/>
  <c r="U56" i="2"/>
  <c r="T56" i="2"/>
  <c r="S56" i="2"/>
  <c r="R56" i="2"/>
  <c r="Q56" i="2"/>
  <c r="P56" i="2"/>
  <c r="O56" i="2"/>
  <c r="N56" i="2"/>
  <c r="M56" i="2"/>
  <c r="L56" i="2"/>
  <c r="K56" i="2"/>
  <c r="J56" i="2"/>
  <c r="I56" i="2"/>
  <c r="H56" i="2"/>
  <c r="G56" i="2"/>
  <c r="F56" i="2"/>
  <c r="E56" i="2"/>
  <c r="D56" i="2"/>
  <c r="C56" i="2"/>
  <c r="AG13" i="11"/>
  <c r="AL13" i="11" s="1"/>
  <c r="AA19" i="3"/>
  <c r="Z55" i="2" s="1"/>
  <c r="Z19" i="3"/>
  <c r="Y19" i="3"/>
  <c r="X19" i="3"/>
  <c r="W19" i="3"/>
  <c r="V19" i="3"/>
  <c r="U19" i="3"/>
  <c r="T19" i="3"/>
  <c r="S19" i="3"/>
  <c r="R19" i="3"/>
  <c r="Q55" i="2" s="1"/>
  <c r="Q19" i="3"/>
  <c r="P19" i="3"/>
  <c r="O19" i="3"/>
  <c r="N19" i="3"/>
  <c r="M19" i="3"/>
  <c r="L19" i="3"/>
  <c r="K19" i="3"/>
  <c r="J19" i="3"/>
  <c r="I55" i="2" s="1"/>
  <c r="I19" i="3"/>
  <c r="H19" i="3"/>
  <c r="G19" i="3"/>
  <c r="F19" i="3"/>
  <c r="E19" i="3"/>
  <c r="D19" i="3"/>
  <c r="C19" i="3"/>
  <c r="AG12" i="11"/>
  <c r="AL12" i="11" s="1"/>
  <c r="AA18" i="3"/>
  <c r="Z54" i="2" s="1"/>
  <c r="Z18" i="3"/>
  <c r="Y54" i="2" s="1"/>
  <c r="Y18" i="3"/>
  <c r="X54" i="2" s="1"/>
  <c r="X18" i="3"/>
  <c r="W54" i="2" s="1"/>
  <c r="W18" i="3"/>
  <c r="V54" i="2" s="1"/>
  <c r="V18" i="3"/>
  <c r="U54" i="2" s="1"/>
  <c r="U18" i="3"/>
  <c r="T54" i="2" s="1"/>
  <c r="T18" i="3"/>
  <c r="S54" i="2" s="1"/>
  <c r="S18" i="3"/>
  <c r="R54" i="2" s="1"/>
  <c r="R18" i="3"/>
  <c r="Q54" i="2" s="1"/>
  <c r="Q18" i="3"/>
  <c r="P54" i="2" s="1"/>
  <c r="P18" i="3"/>
  <c r="O54" i="2" s="1"/>
  <c r="O18" i="3"/>
  <c r="N54" i="2" s="1"/>
  <c r="N18" i="3"/>
  <c r="M54" i="2" s="1"/>
  <c r="M18" i="3"/>
  <c r="L54" i="2" s="1"/>
  <c r="L18" i="3"/>
  <c r="K54" i="2" s="1"/>
  <c r="K18" i="3"/>
  <c r="J54" i="2" s="1"/>
  <c r="J18" i="3"/>
  <c r="I54" i="2" s="1"/>
  <c r="I18" i="3"/>
  <c r="H54" i="2" s="1"/>
  <c r="H18" i="3"/>
  <c r="G54" i="2" s="1"/>
  <c r="G18" i="3"/>
  <c r="F54" i="2" s="1"/>
  <c r="F18" i="3"/>
  <c r="E54" i="2" s="1"/>
  <c r="E18" i="3"/>
  <c r="D54" i="2" s="1"/>
  <c r="D18" i="3"/>
  <c r="C54" i="2" s="1"/>
  <c r="C18" i="3"/>
  <c r="B54" i="2" s="1"/>
  <c r="AG11" i="11"/>
  <c r="AL11" i="11" s="1"/>
  <c r="AA17" i="3"/>
  <c r="Z11" i="2" s="1"/>
  <c r="Z17" i="3"/>
  <c r="Y11" i="2" s="1"/>
  <c r="Y17" i="3"/>
  <c r="X53" i="2" s="1"/>
  <c r="X17" i="3"/>
  <c r="W11" i="2" s="1"/>
  <c r="W17" i="3"/>
  <c r="V53" i="2" s="1"/>
  <c r="V17" i="3"/>
  <c r="U11" i="2" s="1"/>
  <c r="U17" i="3"/>
  <c r="T53" i="2" s="1"/>
  <c r="T17" i="3"/>
  <c r="S11" i="2" s="1"/>
  <c r="S17" i="3"/>
  <c r="R11" i="2" s="1"/>
  <c r="R17" i="3"/>
  <c r="Q11" i="2" s="1"/>
  <c r="Q17" i="3"/>
  <c r="P11" i="2" s="1"/>
  <c r="P17" i="3"/>
  <c r="O53" i="2" s="1"/>
  <c r="O17" i="3"/>
  <c r="N53" i="2" s="1"/>
  <c r="N17" i="3"/>
  <c r="M11" i="2" s="1"/>
  <c r="M17" i="3"/>
  <c r="L53" i="2" s="1"/>
  <c r="L17" i="3"/>
  <c r="K11" i="2" s="1"/>
  <c r="K17" i="3"/>
  <c r="J11" i="2" s="1"/>
  <c r="J17" i="3"/>
  <c r="I11" i="2" s="1"/>
  <c r="I17" i="3"/>
  <c r="H11" i="2" s="1"/>
  <c r="H17" i="3"/>
  <c r="G11" i="2" s="1"/>
  <c r="G17" i="3"/>
  <c r="F11" i="2" s="1"/>
  <c r="F17" i="3"/>
  <c r="E11" i="2" s="1"/>
  <c r="E17" i="3"/>
  <c r="D53" i="2" s="1"/>
  <c r="D17" i="3"/>
  <c r="C11" i="2" s="1"/>
  <c r="C17" i="3"/>
  <c r="B11" i="2" s="1"/>
  <c r="AG10" i="11"/>
  <c r="AL10" i="11" s="1"/>
  <c r="AA16" i="3"/>
  <c r="Z52" i="2" s="1"/>
  <c r="Z16" i="3"/>
  <c r="Y10" i="2" s="1"/>
  <c r="Y16" i="3"/>
  <c r="X10" i="2" s="1"/>
  <c r="X16" i="3"/>
  <c r="W10" i="2" s="1"/>
  <c r="W16" i="3"/>
  <c r="V10" i="2" s="1"/>
  <c r="V16" i="3"/>
  <c r="U10" i="2" s="1"/>
  <c r="U16" i="3"/>
  <c r="T16" i="3"/>
  <c r="S16" i="3"/>
  <c r="R10" i="2" s="1"/>
  <c r="R16" i="3"/>
  <c r="Q10" i="2" s="1"/>
  <c r="Q16" i="3"/>
  <c r="P10" i="2" s="1"/>
  <c r="P16" i="3"/>
  <c r="O10" i="2" s="1"/>
  <c r="O16" i="3"/>
  <c r="N10" i="2" s="1"/>
  <c r="N16" i="3"/>
  <c r="M10" i="2" s="1"/>
  <c r="M16" i="3"/>
  <c r="L16" i="3"/>
  <c r="K16" i="3"/>
  <c r="J10" i="2" s="1"/>
  <c r="J16" i="3"/>
  <c r="I10" i="2" s="1"/>
  <c r="I16" i="3"/>
  <c r="H10" i="2" s="1"/>
  <c r="H16" i="3"/>
  <c r="G10" i="2" s="1"/>
  <c r="G16" i="3"/>
  <c r="F10" i="2" s="1"/>
  <c r="F16" i="3"/>
  <c r="E10" i="2" s="1"/>
  <c r="E16" i="3"/>
  <c r="D16" i="3"/>
  <c r="C16" i="3"/>
  <c r="B10" i="2" s="1"/>
  <c r="AG9" i="11"/>
  <c r="AL9" i="11" s="1"/>
  <c r="AA11" i="3"/>
  <c r="Z51" i="2" s="1"/>
  <c r="Z11" i="3"/>
  <c r="Y51" i="2" s="1"/>
  <c r="Y11" i="3"/>
  <c r="X51" i="2" s="1"/>
  <c r="X11" i="3"/>
  <c r="W51" i="2" s="1"/>
  <c r="W11" i="3"/>
  <c r="V51" i="2" s="1"/>
  <c r="V11" i="3"/>
  <c r="U51" i="2" s="1"/>
  <c r="U11" i="3"/>
  <c r="T51" i="2" s="1"/>
  <c r="T11" i="3"/>
  <c r="S51" i="2" s="1"/>
  <c r="S11" i="3"/>
  <c r="R11" i="3"/>
  <c r="Q51" i="2" s="1"/>
  <c r="Q11" i="3"/>
  <c r="P51" i="2" s="1"/>
  <c r="P11" i="3"/>
  <c r="O51" i="2" s="1"/>
  <c r="O11" i="3"/>
  <c r="N51" i="2" s="1"/>
  <c r="N11" i="3"/>
  <c r="M51" i="2" s="1"/>
  <c r="M11" i="3"/>
  <c r="L51" i="2" s="1"/>
  <c r="L11" i="3"/>
  <c r="K51" i="2" s="1"/>
  <c r="K11" i="3"/>
  <c r="J51" i="2" s="1"/>
  <c r="J11" i="3"/>
  <c r="I51" i="2" s="1"/>
  <c r="I11" i="3"/>
  <c r="H51" i="2" s="1"/>
  <c r="H11" i="3"/>
  <c r="G51" i="2" s="1"/>
  <c r="G11" i="3"/>
  <c r="F51" i="2" s="1"/>
  <c r="F11" i="3"/>
  <c r="E51" i="2" s="1"/>
  <c r="E11" i="3"/>
  <c r="D51" i="2" s="1"/>
  <c r="D11" i="3"/>
  <c r="C51" i="2" s="1"/>
  <c r="C11" i="3"/>
  <c r="B51" i="2" s="1"/>
  <c r="AG8" i="11"/>
  <c r="AL8" i="11" s="1"/>
  <c r="AA10" i="3"/>
  <c r="Z50" i="2" s="1"/>
  <c r="Z10" i="3"/>
  <c r="Y50" i="2" s="1"/>
  <c r="Y10" i="3"/>
  <c r="X50" i="2" s="1"/>
  <c r="X10" i="3"/>
  <c r="W50" i="2" s="1"/>
  <c r="W10" i="3"/>
  <c r="V50" i="2" s="1"/>
  <c r="V10" i="3"/>
  <c r="U50" i="2" s="1"/>
  <c r="U10" i="3"/>
  <c r="T50" i="2" s="1"/>
  <c r="T10" i="3"/>
  <c r="S50" i="2" s="1"/>
  <c r="S10" i="3"/>
  <c r="R50" i="2" s="1"/>
  <c r="R10" i="3"/>
  <c r="Q50" i="2" s="1"/>
  <c r="Q10" i="3"/>
  <c r="P50" i="2" s="1"/>
  <c r="P10" i="3"/>
  <c r="O50" i="2" s="1"/>
  <c r="O10" i="3"/>
  <c r="N50" i="2" s="1"/>
  <c r="N10" i="3"/>
  <c r="M50" i="2" s="1"/>
  <c r="M10" i="3"/>
  <c r="L50" i="2" s="1"/>
  <c r="L10" i="3"/>
  <c r="K50" i="2" s="1"/>
  <c r="K10" i="3"/>
  <c r="J50" i="2" s="1"/>
  <c r="J10" i="3"/>
  <c r="I50" i="2" s="1"/>
  <c r="I10" i="3"/>
  <c r="H50" i="2" s="1"/>
  <c r="H10" i="3"/>
  <c r="G50" i="2" s="1"/>
  <c r="G10" i="3"/>
  <c r="F50" i="2" s="1"/>
  <c r="F10" i="3"/>
  <c r="E50" i="2" s="1"/>
  <c r="E10" i="3"/>
  <c r="D50" i="2" s="1"/>
  <c r="D10" i="3"/>
  <c r="C50" i="2" s="1"/>
  <c r="C10" i="3"/>
  <c r="B50" i="2" s="1"/>
  <c r="AG7" i="11"/>
  <c r="AL7" i="11" s="1"/>
  <c r="AA9" i="3"/>
  <c r="Z49" i="2" s="1"/>
  <c r="Z9" i="3"/>
  <c r="Y49" i="2" s="1"/>
  <c r="Y9" i="3"/>
  <c r="X49" i="2" s="1"/>
  <c r="X9" i="3"/>
  <c r="W49" i="2" s="1"/>
  <c r="W9" i="3"/>
  <c r="V49" i="2" s="1"/>
  <c r="V9" i="3"/>
  <c r="U49" i="2" s="1"/>
  <c r="U9" i="3"/>
  <c r="T49" i="2" s="1"/>
  <c r="T9" i="3"/>
  <c r="S49" i="2" s="1"/>
  <c r="S9" i="3"/>
  <c r="R49" i="2" s="1"/>
  <c r="R9" i="3"/>
  <c r="Q49" i="2" s="1"/>
  <c r="Q9" i="3"/>
  <c r="P49" i="2" s="1"/>
  <c r="P9" i="3"/>
  <c r="O49" i="2" s="1"/>
  <c r="O9" i="3"/>
  <c r="N49" i="2" s="1"/>
  <c r="N9" i="3"/>
  <c r="M49" i="2" s="1"/>
  <c r="M9" i="3"/>
  <c r="L49" i="2" s="1"/>
  <c r="L9" i="3"/>
  <c r="K49" i="2" s="1"/>
  <c r="K9" i="3"/>
  <c r="J49" i="2" s="1"/>
  <c r="J9" i="3"/>
  <c r="I49" i="2" s="1"/>
  <c r="I9" i="3"/>
  <c r="H49" i="2" s="1"/>
  <c r="H9" i="3"/>
  <c r="G49" i="2" s="1"/>
  <c r="G9" i="3"/>
  <c r="F49" i="2" s="1"/>
  <c r="F9" i="3"/>
  <c r="E49" i="2" s="1"/>
  <c r="E9" i="3"/>
  <c r="D49" i="2" s="1"/>
  <c r="D9" i="3"/>
  <c r="C49" i="2" s="1"/>
  <c r="C9" i="3"/>
  <c r="B49" i="2" s="1"/>
  <c r="AG6" i="11"/>
  <c r="AL6" i="11" s="1"/>
  <c r="AA8" i="3"/>
  <c r="Z48" i="2" s="1"/>
  <c r="Z8" i="3"/>
  <c r="Y48" i="2" s="1"/>
  <c r="Y8" i="3"/>
  <c r="X48" i="2" s="1"/>
  <c r="X8" i="3"/>
  <c r="W48" i="2" s="1"/>
  <c r="W8" i="3"/>
  <c r="V6" i="2" s="1"/>
  <c r="V8" i="3"/>
  <c r="U6" i="2" s="1"/>
  <c r="U8" i="3"/>
  <c r="T48" i="2" s="1"/>
  <c r="T8" i="3"/>
  <c r="S48" i="2" s="1"/>
  <c r="S8" i="3"/>
  <c r="R6" i="2" s="1"/>
  <c r="R8" i="3"/>
  <c r="Q6" i="2" s="1"/>
  <c r="Q8" i="3"/>
  <c r="P6" i="2" s="1"/>
  <c r="P8" i="3"/>
  <c r="O48" i="2" s="1"/>
  <c r="O8" i="3"/>
  <c r="N6" i="2" s="1"/>
  <c r="N8" i="3"/>
  <c r="M6" i="2" s="1"/>
  <c r="M8" i="3"/>
  <c r="L48" i="2" s="1"/>
  <c r="L8" i="3"/>
  <c r="K6" i="2" s="1"/>
  <c r="K8" i="3"/>
  <c r="J48" i="2" s="1"/>
  <c r="J8" i="3"/>
  <c r="I48" i="2" s="1"/>
  <c r="I8" i="3"/>
  <c r="H48" i="2" s="1"/>
  <c r="H8" i="3"/>
  <c r="G48" i="2" s="1"/>
  <c r="G8" i="3"/>
  <c r="F6" i="2" s="1"/>
  <c r="F8" i="3"/>
  <c r="E6" i="2" s="1"/>
  <c r="E8" i="3"/>
  <c r="D48" i="2" s="1"/>
  <c r="D8" i="3"/>
  <c r="C48" i="2" s="1"/>
  <c r="C8" i="3"/>
  <c r="B6" i="2" s="1"/>
  <c r="AG5" i="11"/>
  <c r="AL5" i="11" s="1"/>
  <c r="AA7" i="3"/>
  <c r="Z5" i="2" s="1"/>
  <c r="Z7" i="3"/>
  <c r="Y5" i="2" s="1"/>
  <c r="Y7" i="3"/>
  <c r="X5" i="2" s="1"/>
  <c r="X7" i="3"/>
  <c r="W5" i="2" s="1"/>
  <c r="W7" i="3"/>
  <c r="V5" i="2" s="1"/>
  <c r="V7" i="3"/>
  <c r="U5" i="2" s="1"/>
  <c r="U7" i="3"/>
  <c r="T5" i="2" s="1"/>
  <c r="T7" i="3"/>
  <c r="S5" i="2" s="1"/>
  <c r="S7" i="3"/>
  <c r="R5" i="2" s="1"/>
  <c r="R7" i="3"/>
  <c r="Q5" i="2" s="1"/>
  <c r="Q7" i="3"/>
  <c r="P5" i="2" s="1"/>
  <c r="P7" i="3"/>
  <c r="O5" i="2" s="1"/>
  <c r="O7" i="3"/>
  <c r="N5" i="2" s="1"/>
  <c r="N7" i="3"/>
  <c r="M5" i="2" s="1"/>
  <c r="M7" i="3"/>
  <c r="L5" i="2" s="1"/>
  <c r="L7" i="3"/>
  <c r="K5" i="2" s="1"/>
  <c r="K7" i="3"/>
  <c r="J5" i="2" s="1"/>
  <c r="J7" i="3"/>
  <c r="I5" i="2" s="1"/>
  <c r="I7" i="3"/>
  <c r="H5" i="2" s="1"/>
  <c r="H7" i="3"/>
  <c r="G5" i="2" s="1"/>
  <c r="G7" i="3"/>
  <c r="F5" i="2" s="1"/>
  <c r="F7" i="3"/>
  <c r="E5" i="2" s="1"/>
  <c r="E7" i="3"/>
  <c r="D5" i="2" s="1"/>
  <c r="D7" i="3"/>
  <c r="C5" i="2" s="1"/>
  <c r="C7" i="3"/>
  <c r="B5" i="2" s="1"/>
  <c r="AG4" i="11"/>
  <c r="AL4" i="11" s="1"/>
  <c r="AA6" i="3"/>
  <c r="Z4" i="2" s="1"/>
  <c r="Z6" i="3"/>
  <c r="Y4" i="2" s="1"/>
  <c r="Y6" i="3"/>
  <c r="X4" i="2" s="1"/>
  <c r="X6" i="3"/>
  <c r="W4" i="2" s="1"/>
  <c r="W6" i="3"/>
  <c r="V46" i="2" s="1"/>
  <c r="V6" i="3"/>
  <c r="U4" i="2" s="1"/>
  <c r="U6" i="3"/>
  <c r="T4" i="2" s="1"/>
  <c r="T6" i="3"/>
  <c r="S46" i="2" s="1"/>
  <c r="S6" i="3"/>
  <c r="R4" i="2" s="1"/>
  <c r="R6" i="3"/>
  <c r="Q4" i="2" s="1"/>
  <c r="Q6" i="3"/>
  <c r="P4" i="2" s="1"/>
  <c r="P6" i="3"/>
  <c r="O4" i="2" s="1"/>
  <c r="O6" i="3"/>
  <c r="N4" i="2" s="1"/>
  <c r="N6" i="3"/>
  <c r="M4" i="2" s="1"/>
  <c r="M6" i="3"/>
  <c r="L46" i="2" s="1"/>
  <c r="L6" i="3"/>
  <c r="K46" i="2" s="1"/>
  <c r="K6" i="3"/>
  <c r="J4" i="2" s="1"/>
  <c r="J6" i="3"/>
  <c r="I4" i="2" s="1"/>
  <c r="I6" i="3"/>
  <c r="H4" i="2" s="1"/>
  <c r="H6" i="3"/>
  <c r="G4" i="2" s="1"/>
  <c r="G6" i="3"/>
  <c r="F46" i="2" s="1"/>
  <c r="F6" i="3"/>
  <c r="E46" i="2" s="1"/>
  <c r="E6" i="3"/>
  <c r="D4" i="2" s="1"/>
  <c r="D6" i="3"/>
  <c r="C4" i="2" s="1"/>
  <c r="C6" i="3"/>
  <c r="B4" i="2" s="1"/>
  <c r="AG3" i="11"/>
  <c r="AL3" i="11" s="1"/>
  <c r="AA5" i="3"/>
  <c r="Z45" i="2" s="1"/>
  <c r="Z5" i="3"/>
  <c r="Y45" i="2" s="1"/>
  <c r="Y5" i="3"/>
  <c r="X45" i="2" s="1"/>
  <c r="X5" i="3"/>
  <c r="W45" i="2" s="1"/>
  <c r="W5" i="3"/>
  <c r="V45" i="2" s="1"/>
  <c r="V5" i="3"/>
  <c r="U45" i="2" s="1"/>
  <c r="U5" i="3"/>
  <c r="T45" i="2" s="1"/>
  <c r="T5" i="3"/>
  <c r="S45" i="2" s="1"/>
  <c r="S5" i="3"/>
  <c r="R45" i="2" s="1"/>
  <c r="R5" i="3"/>
  <c r="Q45" i="2" s="1"/>
  <c r="Q5" i="3"/>
  <c r="P45" i="2" s="1"/>
  <c r="P5" i="3"/>
  <c r="O45" i="2" s="1"/>
  <c r="O5" i="3"/>
  <c r="N45" i="2" s="1"/>
  <c r="N5" i="3"/>
  <c r="M45" i="2" s="1"/>
  <c r="M5" i="3"/>
  <c r="L45" i="2" s="1"/>
  <c r="L5" i="3"/>
  <c r="K45" i="2" s="1"/>
  <c r="K5" i="3"/>
  <c r="J45" i="2" s="1"/>
  <c r="J5" i="3"/>
  <c r="I45" i="2" s="1"/>
  <c r="I5" i="3"/>
  <c r="H45" i="2" s="1"/>
  <c r="H5" i="3"/>
  <c r="G45" i="2" s="1"/>
  <c r="G5" i="3"/>
  <c r="F45" i="2" s="1"/>
  <c r="F5" i="3"/>
  <c r="E45" i="2" s="1"/>
  <c r="E5" i="3"/>
  <c r="D45" i="2" s="1"/>
  <c r="D5" i="3"/>
  <c r="C45" i="2" s="1"/>
  <c r="C5" i="3"/>
  <c r="B45" i="2" s="1"/>
  <c r="V74" i="2"/>
  <c r="T74" i="2"/>
  <c r="S74" i="2"/>
  <c r="M73" i="2"/>
  <c r="O72" i="2"/>
  <c r="D25" i="2"/>
  <c r="N24" i="2"/>
  <c r="X18" i="2"/>
  <c r="R59" i="2"/>
  <c r="L58" i="2"/>
  <c r="F57" i="2"/>
  <c r="Z83" i="2"/>
  <c r="Y83" i="2"/>
  <c r="X83" i="2"/>
  <c r="W83" i="2"/>
  <c r="V83" i="2"/>
  <c r="U83" i="2"/>
  <c r="T83" i="2"/>
  <c r="S83" i="2"/>
  <c r="R83" i="2"/>
  <c r="Q83" i="2"/>
  <c r="P83" i="2"/>
  <c r="O83" i="2"/>
  <c r="N83" i="2"/>
  <c r="M83" i="2"/>
  <c r="L83" i="2"/>
  <c r="K83" i="2"/>
  <c r="J83" i="2"/>
  <c r="I83" i="2"/>
  <c r="H83" i="2"/>
  <c r="G83" i="2"/>
  <c r="F83" i="2"/>
  <c r="E83" i="2"/>
  <c r="D83" i="2"/>
  <c r="C83" i="2"/>
  <c r="B83" i="2"/>
  <c r="Z82" i="2"/>
  <c r="Y82" i="2"/>
  <c r="X82" i="2"/>
  <c r="W82" i="2"/>
  <c r="V82" i="2"/>
  <c r="U82" i="2"/>
  <c r="T82" i="2"/>
  <c r="S82" i="2"/>
  <c r="R82" i="2"/>
  <c r="Q82" i="2"/>
  <c r="P82" i="2"/>
  <c r="O82" i="2"/>
  <c r="N82" i="2"/>
  <c r="M82" i="2"/>
  <c r="L82" i="2"/>
  <c r="K82" i="2"/>
  <c r="J82" i="2"/>
  <c r="I82" i="2"/>
  <c r="H82" i="2"/>
  <c r="G82" i="2"/>
  <c r="F82" i="2"/>
  <c r="E82" i="2"/>
  <c r="D82" i="2"/>
  <c r="C82" i="2"/>
  <c r="B82" i="2"/>
  <c r="Z81" i="2"/>
  <c r="Y81" i="2"/>
  <c r="X81" i="2"/>
  <c r="W81" i="2"/>
  <c r="V81" i="2"/>
  <c r="U81" i="2"/>
  <c r="T81" i="2"/>
  <c r="S81" i="2"/>
  <c r="R81" i="2"/>
  <c r="Q81" i="2"/>
  <c r="P81" i="2"/>
  <c r="O81" i="2"/>
  <c r="N81" i="2"/>
  <c r="M81" i="2"/>
  <c r="L81" i="2"/>
  <c r="K81" i="2"/>
  <c r="J81" i="2"/>
  <c r="I81" i="2"/>
  <c r="H81" i="2"/>
  <c r="G81" i="2"/>
  <c r="F81" i="2"/>
  <c r="E81" i="2"/>
  <c r="D81" i="2"/>
  <c r="C81" i="2"/>
  <c r="B81" i="2"/>
  <c r="Z80" i="2"/>
  <c r="Y80" i="2"/>
  <c r="X80" i="2"/>
  <c r="W80" i="2"/>
  <c r="V80" i="2"/>
  <c r="U80" i="2"/>
  <c r="T80" i="2"/>
  <c r="S80" i="2"/>
  <c r="R80" i="2"/>
  <c r="Q80" i="2"/>
  <c r="P80" i="2"/>
  <c r="O80" i="2"/>
  <c r="N80" i="2"/>
  <c r="M80" i="2"/>
  <c r="L80" i="2"/>
  <c r="K80" i="2"/>
  <c r="J80" i="2"/>
  <c r="I80" i="2"/>
  <c r="H80" i="2"/>
  <c r="G80" i="2"/>
  <c r="F80" i="2"/>
  <c r="E80" i="2"/>
  <c r="D80" i="2"/>
  <c r="C80" i="2"/>
  <c r="B80" i="2"/>
  <c r="Z79" i="2"/>
  <c r="Y79" i="2"/>
  <c r="X79" i="2"/>
  <c r="W79" i="2"/>
  <c r="V79" i="2"/>
  <c r="U79" i="2"/>
  <c r="T79" i="2"/>
  <c r="S79" i="2"/>
  <c r="R79" i="2"/>
  <c r="Q79" i="2"/>
  <c r="P79" i="2"/>
  <c r="O79" i="2"/>
  <c r="N79" i="2"/>
  <c r="M79" i="2"/>
  <c r="L79" i="2"/>
  <c r="K79" i="2"/>
  <c r="J79" i="2"/>
  <c r="I79" i="2"/>
  <c r="H79" i="2"/>
  <c r="G79" i="2"/>
  <c r="F79" i="2"/>
  <c r="E79" i="2"/>
  <c r="D79" i="2"/>
  <c r="C79" i="2"/>
  <c r="B79" i="2"/>
  <c r="Z78" i="2"/>
  <c r="Y78" i="2"/>
  <c r="X78" i="2"/>
  <c r="W78" i="2"/>
  <c r="V78" i="2"/>
  <c r="U78" i="2"/>
  <c r="T78" i="2"/>
  <c r="S78" i="2"/>
  <c r="R78" i="2"/>
  <c r="Q78" i="2"/>
  <c r="P78" i="2"/>
  <c r="O78" i="2"/>
  <c r="N78" i="2"/>
  <c r="M78" i="2"/>
  <c r="L78" i="2"/>
  <c r="K78" i="2"/>
  <c r="J78" i="2"/>
  <c r="I78" i="2"/>
  <c r="H78" i="2"/>
  <c r="G78" i="2"/>
  <c r="F78" i="2"/>
  <c r="E78" i="2"/>
  <c r="D78" i="2"/>
  <c r="C78" i="2"/>
  <c r="B78" i="2"/>
  <c r="Z77" i="2"/>
  <c r="Y77" i="2"/>
  <c r="X77" i="2"/>
  <c r="W77" i="2"/>
  <c r="V77" i="2"/>
  <c r="U77" i="2"/>
  <c r="T77" i="2"/>
  <c r="S77" i="2"/>
  <c r="R77" i="2"/>
  <c r="Q77" i="2"/>
  <c r="P77" i="2"/>
  <c r="O77" i="2"/>
  <c r="N77" i="2"/>
  <c r="M77" i="2"/>
  <c r="L77" i="2"/>
  <c r="K77" i="2"/>
  <c r="J77" i="2"/>
  <c r="I77" i="2"/>
  <c r="H77" i="2"/>
  <c r="G77" i="2"/>
  <c r="F77" i="2"/>
  <c r="E77" i="2"/>
  <c r="D77" i="2"/>
  <c r="C77" i="2"/>
  <c r="B77" i="2"/>
  <c r="Z76" i="2"/>
  <c r="Y76" i="2"/>
  <c r="X76" i="2"/>
  <c r="W76" i="2"/>
  <c r="V76" i="2"/>
  <c r="U76" i="2"/>
  <c r="T76" i="2"/>
  <c r="S76" i="2"/>
  <c r="R76" i="2"/>
  <c r="Q76" i="2"/>
  <c r="P76" i="2"/>
  <c r="O76" i="2"/>
  <c r="N76" i="2"/>
  <c r="M76" i="2"/>
  <c r="L76" i="2"/>
  <c r="K76" i="2"/>
  <c r="J76" i="2"/>
  <c r="I76" i="2"/>
  <c r="H76" i="2"/>
  <c r="G76" i="2"/>
  <c r="F76" i="2"/>
  <c r="E76" i="2"/>
  <c r="D76" i="2"/>
  <c r="C76" i="2"/>
  <c r="B76" i="2"/>
  <c r="Z75" i="2"/>
  <c r="Y75" i="2"/>
  <c r="X75" i="2"/>
  <c r="W75" i="2"/>
  <c r="V75" i="2"/>
  <c r="U75" i="2"/>
  <c r="T75" i="2"/>
  <c r="S75" i="2"/>
  <c r="R75" i="2"/>
  <c r="Q75" i="2"/>
  <c r="P75" i="2"/>
  <c r="O75" i="2"/>
  <c r="N75" i="2"/>
  <c r="M75" i="2"/>
  <c r="L75" i="2"/>
  <c r="K75" i="2"/>
  <c r="J75" i="2"/>
  <c r="I75" i="2"/>
  <c r="H75" i="2"/>
  <c r="G75" i="2"/>
  <c r="F75" i="2"/>
  <c r="E75" i="2"/>
  <c r="D75" i="2"/>
  <c r="C75" i="2"/>
  <c r="B75" i="2"/>
  <c r="C74" i="2"/>
  <c r="Z70" i="2"/>
  <c r="Y70" i="2"/>
  <c r="X70" i="2"/>
  <c r="W70" i="2"/>
  <c r="V70" i="2"/>
  <c r="U70" i="2"/>
  <c r="T70" i="2"/>
  <c r="S70" i="2"/>
  <c r="R70" i="2"/>
  <c r="Q70" i="2"/>
  <c r="P70" i="2"/>
  <c r="O70" i="2"/>
  <c r="N70" i="2"/>
  <c r="M70" i="2"/>
  <c r="L70" i="2"/>
  <c r="K70" i="2"/>
  <c r="J70" i="2"/>
  <c r="I70" i="2"/>
  <c r="H70" i="2"/>
  <c r="G70" i="2"/>
  <c r="F70" i="2"/>
  <c r="E70" i="2"/>
  <c r="D70" i="2"/>
  <c r="C70" i="2"/>
  <c r="B70" i="2"/>
  <c r="Z68" i="2"/>
  <c r="Y68" i="2"/>
  <c r="X68" i="2"/>
  <c r="W68" i="2"/>
  <c r="V68" i="2"/>
  <c r="U68" i="2"/>
  <c r="T68" i="2"/>
  <c r="S68" i="2"/>
  <c r="R68" i="2"/>
  <c r="Q68" i="2"/>
  <c r="P68" i="2"/>
  <c r="O68" i="2"/>
  <c r="N68" i="2"/>
  <c r="M68" i="2"/>
  <c r="L68" i="2"/>
  <c r="K68" i="2"/>
  <c r="J68" i="2"/>
  <c r="I68" i="2"/>
  <c r="H68" i="2"/>
  <c r="G68" i="2"/>
  <c r="F68" i="2"/>
  <c r="E68" i="2"/>
  <c r="D68" i="2"/>
  <c r="C68" i="2"/>
  <c r="B68" i="2"/>
  <c r="Z67" i="2"/>
  <c r="Y67" i="2"/>
  <c r="X67" i="2"/>
  <c r="W67" i="2"/>
  <c r="V67" i="2"/>
  <c r="U67" i="2"/>
  <c r="T67" i="2"/>
  <c r="S67" i="2"/>
  <c r="R67" i="2"/>
  <c r="Q67" i="2"/>
  <c r="P67" i="2"/>
  <c r="O67" i="2"/>
  <c r="N67" i="2"/>
  <c r="M67" i="2"/>
  <c r="L67" i="2"/>
  <c r="K67" i="2"/>
  <c r="J67" i="2"/>
  <c r="I67" i="2"/>
  <c r="H67" i="2"/>
  <c r="G67" i="2"/>
  <c r="F67" i="2"/>
  <c r="E67" i="2"/>
  <c r="D67" i="2"/>
  <c r="C67" i="2"/>
  <c r="B67" i="2"/>
  <c r="Z66" i="2"/>
  <c r="Y66" i="2"/>
  <c r="X66" i="2"/>
  <c r="W66" i="2"/>
  <c r="V66" i="2"/>
  <c r="U66" i="2"/>
  <c r="T66" i="2"/>
  <c r="S66" i="2"/>
  <c r="R66" i="2"/>
  <c r="Q66" i="2"/>
  <c r="P66" i="2"/>
  <c r="O66" i="2"/>
  <c r="N66" i="2"/>
  <c r="M66" i="2"/>
  <c r="L66" i="2"/>
  <c r="K66" i="2"/>
  <c r="J66" i="2"/>
  <c r="I66" i="2"/>
  <c r="H66" i="2"/>
  <c r="G66" i="2"/>
  <c r="F66" i="2"/>
  <c r="E66" i="2"/>
  <c r="D66" i="2"/>
  <c r="C66" i="2"/>
  <c r="B66" i="2"/>
  <c r="Z65" i="2"/>
  <c r="Y65" i="2"/>
  <c r="X65" i="2"/>
  <c r="W65" i="2"/>
  <c r="V65" i="2"/>
  <c r="U65" i="2"/>
  <c r="T65" i="2"/>
  <c r="S65" i="2"/>
  <c r="R65" i="2"/>
  <c r="Q65" i="2"/>
  <c r="P65" i="2"/>
  <c r="O65" i="2"/>
  <c r="N65" i="2"/>
  <c r="M65" i="2"/>
  <c r="L65" i="2"/>
  <c r="K65" i="2"/>
  <c r="J65" i="2"/>
  <c r="I65" i="2"/>
  <c r="H65" i="2"/>
  <c r="G65" i="2"/>
  <c r="F65" i="2"/>
  <c r="E65" i="2"/>
  <c r="D65" i="2"/>
  <c r="C65" i="2"/>
  <c r="B65" i="2"/>
  <c r="Z63" i="2"/>
  <c r="Y63" i="2"/>
  <c r="X63" i="2"/>
  <c r="W63" i="2"/>
  <c r="V63" i="2"/>
  <c r="U63" i="2"/>
  <c r="T63" i="2"/>
  <c r="S63" i="2"/>
  <c r="R63" i="2"/>
  <c r="Q63" i="2"/>
  <c r="P63" i="2"/>
  <c r="O63" i="2"/>
  <c r="N63" i="2"/>
  <c r="M63" i="2"/>
  <c r="L63" i="2"/>
  <c r="K63" i="2"/>
  <c r="J63" i="2"/>
  <c r="I63" i="2"/>
  <c r="H63" i="2"/>
  <c r="G63" i="2"/>
  <c r="F63" i="2"/>
  <c r="E63" i="2"/>
  <c r="D63" i="2"/>
  <c r="C63" i="2"/>
  <c r="B63" i="2"/>
  <c r="Z62" i="2"/>
  <c r="Y62" i="2"/>
  <c r="X62" i="2"/>
  <c r="W62" i="2"/>
  <c r="V62" i="2"/>
  <c r="U62" i="2"/>
  <c r="T62" i="2"/>
  <c r="S62" i="2"/>
  <c r="R62" i="2"/>
  <c r="Q62" i="2"/>
  <c r="P62" i="2"/>
  <c r="O62" i="2"/>
  <c r="N62" i="2"/>
  <c r="M62" i="2"/>
  <c r="L62" i="2"/>
  <c r="K62" i="2"/>
  <c r="J62" i="2"/>
  <c r="I62" i="2"/>
  <c r="H62" i="2"/>
  <c r="G62" i="2"/>
  <c r="F62" i="2"/>
  <c r="E62" i="2"/>
  <c r="D62" i="2"/>
  <c r="C62" i="2"/>
  <c r="B62" i="2"/>
  <c r="Z60" i="2"/>
  <c r="Y60" i="2"/>
  <c r="X60" i="2"/>
  <c r="W60" i="2"/>
  <c r="V60" i="2"/>
  <c r="U60" i="2"/>
  <c r="T60" i="2"/>
  <c r="S60" i="2"/>
  <c r="R60" i="2"/>
  <c r="Q60" i="2"/>
  <c r="P60" i="2"/>
  <c r="O60" i="2"/>
  <c r="N60" i="2"/>
  <c r="M60" i="2"/>
  <c r="L60" i="2"/>
  <c r="K60" i="2"/>
  <c r="J60" i="2"/>
  <c r="I60" i="2"/>
  <c r="H60" i="2"/>
  <c r="G60" i="2"/>
  <c r="F60" i="2"/>
  <c r="E60" i="2"/>
  <c r="D60" i="2"/>
  <c r="C60" i="2"/>
  <c r="B60" i="2"/>
  <c r="K58" i="2"/>
  <c r="Y52" i="2"/>
  <c r="X52" i="2"/>
  <c r="W52" i="2"/>
  <c r="V52" i="2"/>
  <c r="U52" i="2"/>
  <c r="T52" i="2"/>
  <c r="S52" i="2"/>
  <c r="Q52" i="2"/>
  <c r="P52" i="2"/>
  <c r="O52" i="2"/>
  <c r="N52" i="2"/>
  <c r="M52" i="2"/>
  <c r="L52" i="2"/>
  <c r="K52" i="2"/>
  <c r="I52" i="2"/>
  <c r="H52" i="2"/>
  <c r="G52" i="2"/>
  <c r="F52" i="2"/>
  <c r="E52" i="2"/>
  <c r="D52" i="2"/>
  <c r="C52" i="2"/>
  <c r="R51" i="2"/>
  <c r="Z47" i="2"/>
  <c r="Y47" i="2"/>
  <c r="X47" i="2"/>
  <c r="W47" i="2"/>
  <c r="V47" i="2"/>
  <c r="U47" i="2"/>
  <c r="T47" i="2"/>
  <c r="S47" i="2"/>
  <c r="R47" i="2"/>
  <c r="Q47" i="2"/>
  <c r="P47" i="2"/>
  <c r="O47" i="2"/>
  <c r="N47" i="2"/>
  <c r="M47" i="2"/>
  <c r="L47" i="2"/>
  <c r="K47" i="2"/>
  <c r="J47" i="2"/>
  <c r="I47" i="2"/>
  <c r="H47" i="2"/>
  <c r="G47" i="2"/>
  <c r="F47" i="2"/>
  <c r="E47" i="2"/>
  <c r="D47" i="2"/>
  <c r="C47" i="2"/>
  <c r="B47" i="2"/>
  <c r="O44" i="2"/>
  <c r="Z41" i="2"/>
  <c r="Y41" i="2"/>
  <c r="X41" i="2"/>
  <c r="W41" i="2"/>
  <c r="V41" i="2"/>
  <c r="U41" i="2"/>
  <c r="T41" i="2"/>
  <c r="S41" i="2"/>
  <c r="R41" i="2"/>
  <c r="Q41" i="2"/>
  <c r="P41" i="2"/>
  <c r="O41" i="2"/>
  <c r="N41" i="2"/>
  <c r="M41" i="2"/>
  <c r="L41" i="2"/>
  <c r="K41" i="2"/>
  <c r="J41" i="2"/>
  <c r="I41" i="2"/>
  <c r="H41" i="2"/>
  <c r="G41" i="2"/>
  <c r="F41" i="2"/>
  <c r="E41" i="2"/>
  <c r="D41" i="2"/>
  <c r="C41" i="2"/>
  <c r="B41" i="2"/>
  <c r="Z40" i="2"/>
  <c r="Y40" i="2"/>
  <c r="X40" i="2"/>
  <c r="W40" i="2"/>
  <c r="V40" i="2"/>
  <c r="U40" i="2"/>
  <c r="T40" i="2"/>
  <c r="S40" i="2"/>
  <c r="R40" i="2"/>
  <c r="Q40" i="2"/>
  <c r="P40" i="2"/>
  <c r="O40" i="2"/>
  <c r="N40" i="2"/>
  <c r="M40" i="2"/>
  <c r="L40" i="2"/>
  <c r="K40" i="2"/>
  <c r="J40" i="2"/>
  <c r="I40" i="2"/>
  <c r="H40" i="2"/>
  <c r="G40" i="2"/>
  <c r="F40" i="2"/>
  <c r="E40" i="2"/>
  <c r="D40" i="2"/>
  <c r="C40" i="2"/>
  <c r="B40" i="2"/>
  <c r="Z39" i="2"/>
  <c r="Y39" i="2"/>
  <c r="X39" i="2"/>
  <c r="W39" i="2"/>
  <c r="V39" i="2"/>
  <c r="U39" i="2"/>
  <c r="T39" i="2"/>
  <c r="S39" i="2"/>
  <c r="R39" i="2"/>
  <c r="Q39" i="2"/>
  <c r="P39" i="2"/>
  <c r="O39" i="2"/>
  <c r="N39" i="2"/>
  <c r="M39" i="2"/>
  <c r="L39" i="2"/>
  <c r="K39" i="2"/>
  <c r="J39" i="2"/>
  <c r="I39" i="2"/>
  <c r="H39" i="2"/>
  <c r="G39" i="2"/>
  <c r="F39" i="2"/>
  <c r="E39" i="2"/>
  <c r="D39" i="2"/>
  <c r="C39" i="2"/>
  <c r="B39" i="2"/>
  <c r="Z38" i="2"/>
  <c r="Y38" i="2"/>
  <c r="X38" i="2"/>
  <c r="W38" i="2"/>
  <c r="V38" i="2"/>
  <c r="U38" i="2"/>
  <c r="T38" i="2"/>
  <c r="S38" i="2"/>
  <c r="R38" i="2"/>
  <c r="Q38" i="2"/>
  <c r="P38" i="2"/>
  <c r="O38" i="2"/>
  <c r="N38" i="2"/>
  <c r="M38" i="2"/>
  <c r="L38" i="2"/>
  <c r="K38" i="2"/>
  <c r="J38" i="2"/>
  <c r="I38" i="2"/>
  <c r="H38" i="2"/>
  <c r="G38" i="2"/>
  <c r="F38" i="2"/>
  <c r="E38" i="2"/>
  <c r="D38" i="2"/>
  <c r="C38" i="2"/>
  <c r="B38" i="2"/>
  <c r="Z37" i="2"/>
  <c r="Y37" i="2"/>
  <c r="X37" i="2"/>
  <c r="W37" i="2"/>
  <c r="V37" i="2"/>
  <c r="U37" i="2"/>
  <c r="T37" i="2"/>
  <c r="S37" i="2"/>
  <c r="R37" i="2"/>
  <c r="Q37" i="2"/>
  <c r="P37" i="2"/>
  <c r="O37" i="2"/>
  <c r="N37" i="2"/>
  <c r="M37" i="2"/>
  <c r="L37" i="2"/>
  <c r="K37" i="2"/>
  <c r="J37" i="2"/>
  <c r="I37" i="2"/>
  <c r="H37" i="2"/>
  <c r="G37" i="2"/>
  <c r="F37" i="2"/>
  <c r="E37" i="2"/>
  <c r="D37" i="2"/>
  <c r="C37" i="2"/>
  <c r="B37" i="2"/>
  <c r="Z36" i="2"/>
  <c r="Y36" i="2"/>
  <c r="X36" i="2"/>
  <c r="W36" i="2"/>
  <c r="V36" i="2"/>
  <c r="U36" i="2"/>
  <c r="T36" i="2"/>
  <c r="S36" i="2"/>
  <c r="R36" i="2"/>
  <c r="Q36" i="2"/>
  <c r="P36" i="2"/>
  <c r="O36" i="2"/>
  <c r="N36" i="2"/>
  <c r="M36" i="2"/>
  <c r="L36" i="2"/>
  <c r="K36" i="2"/>
  <c r="J36" i="2"/>
  <c r="I36" i="2"/>
  <c r="H36" i="2"/>
  <c r="G36" i="2"/>
  <c r="F36" i="2"/>
  <c r="E36" i="2"/>
  <c r="D36" i="2"/>
  <c r="C36" i="2"/>
  <c r="B36" i="2"/>
  <c r="Z35" i="2"/>
  <c r="Y35" i="2"/>
  <c r="X35" i="2"/>
  <c r="W35" i="2"/>
  <c r="V35" i="2"/>
  <c r="U35" i="2"/>
  <c r="T35" i="2"/>
  <c r="S35" i="2"/>
  <c r="R35" i="2"/>
  <c r="Q35" i="2"/>
  <c r="P35" i="2"/>
  <c r="O35" i="2"/>
  <c r="N35" i="2"/>
  <c r="M35" i="2"/>
  <c r="L35" i="2"/>
  <c r="K35" i="2"/>
  <c r="J35" i="2"/>
  <c r="I35" i="2"/>
  <c r="H35" i="2"/>
  <c r="G35" i="2"/>
  <c r="F35" i="2"/>
  <c r="E35" i="2"/>
  <c r="D35" i="2"/>
  <c r="C35" i="2"/>
  <c r="B35" i="2"/>
  <c r="Z34" i="2"/>
  <c r="Y34" i="2"/>
  <c r="X34" i="2"/>
  <c r="W34" i="2"/>
  <c r="V34" i="2"/>
  <c r="U34" i="2"/>
  <c r="T34" i="2"/>
  <c r="S34" i="2"/>
  <c r="R34" i="2"/>
  <c r="Q34" i="2"/>
  <c r="P34" i="2"/>
  <c r="O34" i="2"/>
  <c r="N34" i="2"/>
  <c r="M34" i="2"/>
  <c r="L34" i="2"/>
  <c r="K34" i="2"/>
  <c r="J34" i="2"/>
  <c r="I34" i="2"/>
  <c r="H34" i="2"/>
  <c r="G34" i="2"/>
  <c r="F34" i="2"/>
  <c r="E34" i="2"/>
  <c r="D34" i="2"/>
  <c r="C34" i="2"/>
  <c r="B34" i="2"/>
  <c r="Z33" i="2"/>
  <c r="Y33" i="2"/>
  <c r="X33" i="2"/>
  <c r="W33" i="2"/>
  <c r="V33" i="2"/>
  <c r="U33" i="2"/>
  <c r="T33" i="2"/>
  <c r="S33" i="2"/>
  <c r="R33" i="2"/>
  <c r="Q33" i="2"/>
  <c r="P33" i="2"/>
  <c r="O33" i="2"/>
  <c r="N33" i="2"/>
  <c r="M33" i="2"/>
  <c r="L33" i="2"/>
  <c r="K33" i="2"/>
  <c r="J33" i="2"/>
  <c r="I33" i="2"/>
  <c r="H33" i="2"/>
  <c r="G33" i="2"/>
  <c r="F33" i="2"/>
  <c r="E33" i="2"/>
  <c r="D33" i="2"/>
  <c r="C33" i="2"/>
  <c r="B33" i="2"/>
  <c r="Z32" i="2"/>
  <c r="Y32" i="2"/>
  <c r="X32" i="2"/>
  <c r="W32" i="2"/>
  <c r="V32" i="2"/>
  <c r="U32" i="2"/>
  <c r="T32" i="2"/>
  <c r="S32" i="2"/>
  <c r="R32" i="2"/>
  <c r="Q32" i="2"/>
  <c r="P32" i="2"/>
  <c r="O32" i="2"/>
  <c r="N32" i="2"/>
  <c r="M32" i="2"/>
  <c r="L32" i="2"/>
  <c r="K32" i="2"/>
  <c r="J32" i="2"/>
  <c r="I32" i="2"/>
  <c r="H32" i="2"/>
  <c r="G32" i="2"/>
  <c r="F32" i="2"/>
  <c r="E32" i="2"/>
  <c r="D32" i="2"/>
  <c r="C32" i="2"/>
  <c r="B32" i="2"/>
  <c r="Z31" i="2"/>
  <c r="Y31" i="2"/>
  <c r="X31" i="2"/>
  <c r="W31" i="2"/>
  <c r="V31" i="2"/>
  <c r="U31" i="2"/>
  <c r="T31" i="2"/>
  <c r="S31" i="2"/>
  <c r="R31" i="2"/>
  <c r="Q31" i="2"/>
  <c r="P31" i="2"/>
  <c r="O31" i="2"/>
  <c r="N31" i="2"/>
  <c r="M31" i="2"/>
  <c r="L31" i="2"/>
  <c r="K31" i="2"/>
  <c r="J31" i="2"/>
  <c r="I31" i="2"/>
  <c r="H31" i="2"/>
  <c r="G31" i="2"/>
  <c r="F31" i="2"/>
  <c r="E31" i="2"/>
  <c r="D31" i="2"/>
  <c r="C31" i="2"/>
  <c r="B31" i="2"/>
  <c r="Z29" i="2"/>
  <c r="Y29" i="2"/>
  <c r="X29" i="2"/>
  <c r="W29" i="2"/>
  <c r="V29" i="2"/>
  <c r="U29" i="2"/>
  <c r="T29" i="2"/>
  <c r="S29" i="2"/>
  <c r="R29" i="2"/>
  <c r="Q29" i="2"/>
  <c r="P29" i="2"/>
  <c r="O29" i="2"/>
  <c r="N29" i="2"/>
  <c r="M29" i="2"/>
  <c r="L29" i="2"/>
  <c r="K29" i="2"/>
  <c r="J29" i="2"/>
  <c r="I29" i="2"/>
  <c r="H29" i="2"/>
  <c r="G29" i="2"/>
  <c r="F29" i="2"/>
  <c r="E29" i="2"/>
  <c r="D29" i="2"/>
  <c r="C29" i="2"/>
  <c r="B29" i="2"/>
  <c r="Z28" i="2"/>
  <c r="Y28" i="2"/>
  <c r="X28" i="2"/>
  <c r="W28" i="2"/>
  <c r="V28" i="2"/>
  <c r="U28" i="2"/>
  <c r="T28" i="2"/>
  <c r="S28" i="2"/>
  <c r="R28" i="2"/>
  <c r="Q28" i="2"/>
  <c r="P28" i="2"/>
  <c r="O28" i="2"/>
  <c r="N28" i="2"/>
  <c r="M28" i="2"/>
  <c r="L28" i="2"/>
  <c r="K28" i="2"/>
  <c r="J28" i="2"/>
  <c r="I28" i="2"/>
  <c r="H28" i="2"/>
  <c r="G28" i="2"/>
  <c r="F28" i="2"/>
  <c r="E28" i="2"/>
  <c r="D28" i="2"/>
  <c r="C28" i="2"/>
  <c r="B28" i="2"/>
  <c r="U27" i="2"/>
  <c r="T27" i="2"/>
  <c r="S27" i="2"/>
  <c r="R27" i="2"/>
  <c r="Q27" i="2"/>
  <c r="P27" i="2"/>
  <c r="O27" i="2"/>
  <c r="N27" i="2"/>
  <c r="M27" i="2"/>
  <c r="L27" i="2"/>
  <c r="K27" i="2"/>
  <c r="J27" i="2"/>
  <c r="I27" i="2"/>
  <c r="H27" i="2"/>
  <c r="G27" i="2"/>
  <c r="F27" i="2"/>
  <c r="E27" i="2"/>
  <c r="B27" i="2"/>
  <c r="Z17" i="2"/>
  <c r="Y17" i="2"/>
  <c r="X17" i="2"/>
  <c r="W17" i="2"/>
  <c r="V17" i="2"/>
  <c r="U17" i="2"/>
  <c r="T17" i="2"/>
  <c r="S17" i="2"/>
  <c r="R17" i="2"/>
  <c r="Q17" i="2"/>
  <c r="P17" i="2"/>
  <c r="O17" i="2"/>
  <c r="N17" i="2"/>
  <c r="M17" i="2"/>
  <c r="L17" i="2"/>
  <c r="K17" i="2"/>
  <c r="J17" i="2"/>
  <c r="I17" i="2"/>
  <c r="H17" i="2"/>
  <c r="G17" i="2"/>
  <c r="F17" i="2"/>
  <c r="E17" i="2"/>
  <c r="D17" i="2"/>
  <c r="C17" i="2"/>
  <c r="B17" i="2"/>
  <c r="Z16" i="2"/>
  <c r="Y16" i="2"/>
  <c r="X16" i="2"/>
  <c r="W16" i="2"/>
  <c r="V16" i="2"/>
  <c r="U16" i="2"/>
  <c r="T16" i="2"/>
  <c r="S16" i="2"/>
  <c r="R16" i="2"/>
  <c r="Q16" i="2"/>
  <c r="P16" i="2"/>
  <c r="O16" i="2"/>
  <c r="N16" i="2"/>
  <c r="M16" i="2"/>
  <c r="L16" i="2"/>
  <c r="K16" i="2"/>
  <c r="J16" i="2"/>
  <c r="I16" i="2"/>
  <c r="H16" i="2"/>
  <c r="G16" i="2"/>
  <c r="F16" i="2"/>
  <c r="E16" i="2"/>
  <c r="D16" i="2"/>
  <c r="C16" i="2"/>
  <c r="B16" i="2"/>
  <c r="Z15" i="2"/>
  <c r="Y15" i="2"/>
  <c r="X15" i="2"/>
  <c r="W15" i="2"/>
  <c r="V15" i="2"/>
  <c r="U15" i="2"/>
  <c r="T15" i="2"/>
  <c r="S15" i="2"/>
  <c r="R15" i="2"/>
  <c r="Q15" i="2"/>
  <c r="P15" i="2"/>
  <c r="O15" i="2"/>
  <c r="N15" i="2"/>
  <c r="M15" i="2"/>
  <c r="L15" i="2"/>
  <c r="K15" i="2"/>
  <c r="J15" i="2"/>
  <c r="I15" i="2"/>
  <c r="H15" i="2"/>
  <c r="G15" i="2"/>
  <c r="F15" i="2"/>
  <c r="E15" i="2"/>
  <c r="D15" i="2"/>
  <c r="C15" i="2"/>
  <c r="B15" i="2"/>
  <c r="Z14" i="2"/>
  <c r="Y14" i="2"/>
  <c r="X14" i="2"/>
  <c r="W14" i="2"/>
  <c r="V14" i="2"/>
  <c r="U14" i="2"/>
  <c r="T14" i="2"/>
  <c r="S14" i="2"/>
  <c r="R14" i="2"/>
  <c r="Q14" i="2"/>
  <c r="P14" i="2"/>
  <c r="O14" i="2"/>
  <c r="N14" i="2"/>
  <c r="M14" i="2"/>
  <c r="L14" i="2"/>
  <c r="K14" i="2"/>
  <c r="J14" i="2"/>
  <c r="I14" i="2"/>
  <c r="H14" i="2"/>
  <c r="G14" i="2"/>
  <c r="F14" i="2"/>
  <c r="E14" i="2"/>
  <c r="D14" i="2"/>
  <c r="C14" i="2"/>
  <c r="B14" i="2"/>
  <c r="Z13" i="2"/>
  <c r="Y13" i="2"/>
  <c r="X13" i="2"/>
  <c r="W13" i="2"/>
  <c r="V13" i="2"/>
  <c r="U13" i="2"/>
  <c r="T13" i="2"/>
  <c r="S13" i="2"/>
  <c r="R13" i="2"/>
  <c r="Q13" i="2"/>
  <c r="P13" i="2"/>
  <c r="O13" i="2"/>
  <c r="N13" i="2"/>
  <c r="M13" i="2"/>
  <c r="L13" i="2"/>
  <c r="K13" i="2"/>
  <c r="J13" i="2"/>
  <c r="I13" i="2"/>
  <c r="H13" i="2"/>
  <c r="G13" i="2"/>
  <c r="F13" i="2"/>
  <c r="E13" i="2"/>
  <c r="D13" i="2"/>
  <c r="C13" i="2"/>
  <c r="B13" i="2"/>
  <c r="Z12" i="2"/>
  <c r="Y12" i="2"/>
  <c r="X12" i="2"/>
  <c r="W12" i="2"/>
  <c r="V12" i="2"/>
  <c r="U12" i="2"/>
  <c r="T12" i="2"/>
  <c r="S12" i="2"/>
  <c r="R12" i="2"/>
  <c r="Q12" i="2"/>
  <c r="P12" i="2"/>
  <c r="O12" i="2"/>
  <c r="N12" i="2"/>
  <c r="M12" i="2"/>
  <c r="L12" i="2"/>
  <c r="K12" i="2"/>
  <c r="J12" i="2"/>
  <c r="I12" i="2"/>
  <c r="H12" i="2"/>
  <c r="G12" i="2"/>
  <c r="F12" i="2"/>
  <c r="E12" i="2"/>
  <c r="D12" i="2"/>
  <c r="C12" i="2"/>
  <c r="B12" i="2"/>
  <c r="Z9" i="2"/>
  <c r="Y9" i="2"/>
  <c r="X9" i="2"/>
  <c r="W9" i="2"/>
  <c r="V9" i="2"/>
  <c r="U9" i="2"/>
  <c r="T9" i="2"/>
  <c r="S9" i="2"/>
  <c r="R9" i="2"/>
  <c r="Q9" i="2"/>
  <c r="P9" i="2"/>
  <c r="O9" i="2"/>
  <c r="N9" i="2"/>
  <c r="M9" i="2"/>
  <c r="L9" i="2"/>
  <c r="K9" i="2"/>
  <c r="J9" i="2"/>
  <c r="I9" i="2"/>
  <c r="H9" i="2"/>
  <c r="G9" i="2"/>
  <c r="F9" i="2"/>
  <c r="E9" i="2"/>
  <c r="C9" i="2"/>
  <c r="Z8" i="2"/>
  <c r="Y8" i="2"/>
  <c r="X8" i="2"/>
  <c r="W8" i="2"/>
  <c r="V8" i="2"/>
  <c r="U8" i="2"/>
  <c r="T8" i="2"/>
  <c r="S8" i="2"/>
  <c r="R8" i="2"/>
  <c r="Q8" i="2"/>
  <c r="P8" i="2"/>
  <c r="O8" i="2"/>
  <c r="N8" i="2"/>
  <c r="M8" i="2"/>
  <c r="L8" i="2"/>
  <c r="K8" i="2"/>
  <c r="J8" i="2"/>
  <c r="I8" i="2"/>
  <c r="H8" i="2"/>
  <c r="G8" i="2"/>
  <c r="F8" i="2"/>
  <c r="E8" i="2"/>
  <c r="B8" i="2"/>
  <c r="Z7" i="2"/>
  <c r="Y7" i="2"/>
  <c r="X7" i="2"/>
  <c r="W7" i="2"/>
  <c r="V7" i="2"/>
  <c r="U7" i="2"/>
  <c r="T7" i="2"/>
  <c r="S7" i="2"/>
  <c r="R7" i="2"/>
  <c r="Q7" i="2"/>
  <c r="P7" i="2"/>
  <c r="O7" i="2"/>
  <c r="N7" i="2"/>
  <c r="M7" i="2"/>
  <c r="L7" i="2"/>
  <c r="K7" i="2"/>
  <c r="J7" i="2"/>
  <c r="I7" i="2"/>
  <c r="H7" i="2"/>
  <c r="G7" i="2"/>
  <c r="F7" i="2"/>
  <c r="E7" i="2"/>
  <c r="D7" i="2"/>
  <c r="B7" i="2"/>
  <c r="Z3" i="2"/>
  <c r="Y3" i="2"/>
  <c r="X3" i="2"/>
  <c r="W3" i="2"/>
  <c r="V3" i="2"/>
  <c r="U3" i="2"/>
  <c r="T3" i="2"/>
  <c r="S3" i="2"/>
  <c r="R3" i="2"/>
  <c r="Q3" i="2"/>
  <c r="P3" i="2"/>
  <c r="O3" i="2"/>
  <c r="N3" i="2"/>
  <c r="M3" i="2"/>
  <c r="L3" i="2"/>
  <c r="K3" i="2"/>
  <c r="J3" i="2"/>
  <c r="I3" i="2"/>
  <c r="H3" i="2"/>
  <c r="G3" i="2"/>
  <c r="F3" i="2"/>
  <c r="E3" i="2"/>
  <c r="Y2" i="2"/>
  <c r="W2" i="2"/>
  <c r="V2" i="2"/>
  <c r="T2" i="2"/>
  <c r="Q2" i="2"/>
  <c r="O2" i="2"/>
  <c r="N2" i="2"/>
  <c r="L2" i="2"/>
  <c r="I2" i="2"/>
  <c r="G2" i="2"/>
  <c r="F2" i="2"/>
  <c r="C27" i="2" l="1"/>
  <c r="C8" i="2"/>
  <c r="C7" i="2"/>
  <c r="C3" i="2"/>
  <c r="D9" i="2"/>
  <c r="B3" i="2"/>
  <c r="D27" i="2"/>
  <c r="B9" i="2"/>
  <c r="D3" i="2"/>
  <c r="D8" i="2"/>
  <c r="B52" i="2"/>
  <c r="J52" i="2"/>
  <c r="R52" i="2"/>
  <c r="A7" i="19"/>
  <c r="A7" i="24"/>
  <c r="A8" i="19"/>
  <c r="A8" i="24"/>
  <c r="A5" i="19"/>
  <c r="A5" i="24"/>
  <c r="A4" i="19"/>
  <c r="A4" i="24"/>
  <c r="A3" i="19"/>
  <c r="A3" i="24"/>
  <c r="A6" i="19"/>
  <c r="M29" i="6"/>
  <c r="L29" i="6"/>
  <c r="AA38" i="3"/>
  <c r="Z288" i="19" s="1"/>
  <c r="W48" i="3"/>
  <c r="V289" i="19" s="1"/>
  <c r="P48" i="2"/>
  <c r="Y38" i="3"/>
  <c r="X288" i="19" s="1"/>
  <c r="G74" i="2"/>
  <c r="H48" i="3"/>
  <c r="G289" i="19" s="1"/>
  <c r="O74" i="2"/>
  <c r="P48" i="3"/>
  <c r="O289" i="19" s="1"/>
  <c r="W74" i="2"/>
  <c r="X48" i="3"/>
  <c r="W289" i="19" s="1"/>
  <c r="C44" i="2"/>
  <c r="D12" i="3"/>
  <c r="C286" i="19" s="1"/>
  <c r="K44" i="2"/>
  <c r="L12" i="3"/>
  <c r="K286" i="19" s="1"/>
  <c r="S44" i="2"/>
  <c r="T12" i="3"/>
  <c r="S286" i="19" s="1"/>
  <c r="J38" i="3"/>
  <c r="I288" i="19" s="1"/>
  <c r="Z38" i="3"/>
  <c r="Y288" i="19" s="1"/>
  <c r="H74" i="2"/>
  <c r="I48" i="3"/>
  <c r="H289" i="19" s="1"/>
  <c r="P74" i="2"/>
  <c r="Q48" i="3"/>
  <c r="P289" i="19" s="1"/>
  <c r="X74" i="2"/>
  <c r="Y48" i="3"/>
  <c r="X289" i="19" s="1"/>
  <c r="D44" i="2"/>
  <c r="E12" i="3"/>
  <c r="D286" i="19" s="1"/>
  <c r="L44" i="2"/>
  <c r="M12" i="3"/>
  <c r="L286" i="19" s="1"/>
  <c r="T44" i="2"/>
  <c r="U12" i="3"/>
  <c r="T286" i="19" s="1"/>
  <c r="B74" i="2"/>
  <c r="C48" i="3"/>
  <c r="B289" i="19" s="1"/>
  <c r="F44" i="2"/>
  <c r="G12" i="3"/>
  <c r="F286" i="19" s="1"/>
  <c r="N44" i="2"/>
  <c r="O12" i="3"/>
  <c r="N286" i="19" s="1"/>
  <c r="V44" i="2"/>
  <c r="W12" i="3"/>
  <c r="V286" i="19" s="1"/>
  <c r="I74" i="2"/>
  <c r="J48" i="3"/>
  <c r="I289" i="19" s="1"/>
  <c r="E44" i="2"/>
  <c r="F12" i="3"/>
  <c r="E286" i="19" s="1"/>
  <c r="J74" i="2"/>
  <c r="K48" i="3"/>
  <c r="J289" i="19" s="1"/>
  <c r="Z74" i="2"/>
  <c r="AA48" i="3"/>
  <c r="Z289" i="19" s="1"/>
  <c r="E38" i="3"/>
  <c r="D288" i="19" s="1"/>
  <c r="D48" i="3"/>
  <c r="C289" i="19" s="1"/>
  <c r="K74" i="2"/>
  <c r="L48" i="3"/>
  <c r="K289" i="19" s="1"/>
  <c r="T48" i="3"/>
  <c r="S289" i="19" s="1"/>
  <c r="G44" i="2"/>
  <c r="H12" i="3"/>
  <c r="G286" i="19" s="1"/>
  <c r="P12" i="3"/>
  <c r="O286" i="19" s="1"/>
  <c r="W44" i="2"/>
  <c r="X12" i="3"/>
  <c r="W286" i="19" s="1"/>
  <c r="Y74" i="2"/>
  <c r="Z48" i="3"/>
  <c r="Y289" i="19" s="1"/>
  <c r="U44" i="2"/>
  <c r="V12" i="3"/>
  <c r="U286" i="19" s="1"/>
  <c r="D74" i="2"/>
  <c r="E48" i="3"/>
  <c r="D289" i="19" s="1"/>
  <c r="L74" i="2"/>
  <c r="M48" i="3"/>
  <c r="L289" i="19" s="1"/>
  <c r="U48" i="3"/>
  <c r="T289" i="19" s="1"/>
  <c r="H44" i="2"/>
  <c r="I12" i="3"/>
  <c r="H286" i="19" s="1"/>
  <c r="P44" i="2"/>
  <c r="Q12" i="3"/>
  <c r="P286" i="19" s="1"/>
  <c r="X44" i="2"/>
  <c r="Y12" i="3"/>
  <c r="X286" i="19" s="1"/>
  <c r="Q74" i="2"/>
  <c r="R48" i="3"/>
  <c r="Q289" i="19" s="1"/>
  <c r="M44" i="2"/>
  <c r="N12" i="3"/>
  <c r="M286" i="19" s="1"/>
  <c r="L38" i="3"/>
  <c r="K288" i="19" s="1"/>
  <c r="R74" i="2"/>
  <c r="S48" i="3"/>
  <c r="R289" i="19" s="1"/>
  <c r="W38" i="3"/>
  <c r="V288" i="19" s="1"/>
  <c r="E74" i="2"/>
  <c r="F48" i="3"/>
  <c r="E289" i="19" s="1"/>
  <c r="M74" i="2"/>
  <c r="N48" i="3"/>
  <c r="M289" i="19" s="1"/>
  <c r="U74" i="2"/>
  <c r="V48" i="3"/>
  <c r="U289" i="19" s="1"/>
  <c r="I44" i="2"/>
  <c r="J12" i="3"/>
  <c r="I286" i="19" s="1"/>
  <c r="Q44" i="2"/>
  <c r="R12" i="3"/>
  <c r="Q286" i="19" s="1"/>
  <c r="Y44" i="2"/>
  <c r="Z12" i="3"/>
  <c r="Y286" i="19" s="1"/>
  <c r="X38" i="3"/>
  <c r="W288" i="19" s="1"/>
  <c r="F74" i="2"/>
  <c r="G48" i="3"/>
  <c r="F289" i="19" s="1"/>
  <c r="N74" i="2"/>
  <c r="O48" i="3"/>
  <c r="N289" i="19" s="1"/>
  <c r="B44" i="2"/>
  <c r="C12" i="3"/>
  <c r="B286" i="19" s="1"/>
  <c r="J44" i="2"/>
  <c r="K12" i="3"/>
  <c r="J286" i="19" s="1"/>
  <c r="R44" i="2"/>
  <c r="S12" i="3"/>
  <c r="R286" i="19" s="1"/>
  <c r="AA12" i="3"/>
  <c r="Z286" i="19" s="1"/>
  <c r="J25" i="3"/>
  <c r="I287" i="19" s="1"/>
  <c r="R25" i="3"/>
  <c r="Q287" i="19" s="1"/>
  <c r="AA25" i="3"/>
  <c r="Z287" i="19" s="1"/>
  <c r="B25" i="2"/>
  <c r="C38" i="3"/>
  <c r="B288" i="19" s="1"/>
  <c r="J25" i="2"/>
  <c r="K38" i="3"/>
  <c r="J288" i="19" s="1"/>
  <c r="R25" i="2"/>
  <c r="S38" i="3"/>
  <c r="R288" i="19" s="1"/>
  <c r="C25" i="2"/>
  <c r="D38" i="3"/>
  <c r="C288" i="19" s="1"/>
  <c r="S25" i="2"/>
  <c r="T38" i="3"/>
  <c r="S288" i="19" s="1"/>
  <c r="L25" i="2"/>
  <c r="M38" i="3"/>
  <c r="L288" i="19" s="1"/>
  <c r="T25" i="2"/>
  <c r="U38" i="3"/>
  <c r="T288" i="19" s="1"/>
  <c r="P25" i="2"/>
  <c r="Q38" i="3"/>
  <c r="P288" i="19" s="1"/>
  <c r="Q25" i="2"/>
  <c r="R38" i="3"/>
  <c r="Q288" i="19" s="1"/>
  <c r="I25" i="2"/>
  <c r="E25" i="2"/>
  <c r="F38" i="3"/>
  <c r="E288" i="19" s="1"/>
  <c r="M25" i="2"/>
  <c r="N38" i="3"/>
  <c r="M288" i="19" s="1"/>
  <c r="U25" i="2"/>
  <c r="V38" i="3"/>
  <c r="U288" i="19" s="1"/>
  <c r="H25" i="2"/>
  <c r="I38" i="3"/>
  <c r="H288" i="19" s="1"/>
  <c r="F25" i="2"/>
  <c r="G38" i="3"/>
  <c r="F288" i="19" s="1"/>
  <c r="N25" i="2"/>
  <c r="O38" i="3"/>
  <c r="N288" i="19" s="1"/>
  <c r="G25" i="2"/>
  <c r="H38" i="3"/>
  <c r="G288" i="19" s="1"/>
  <c r="O25" i="2"/>
  <c r="P38" i="3"/>
  <c r="O288" i="19" s="1"/>
  <c r="D55" i="2"/>
  <c r="E25" i="3"/>
  <c r="D287" i="19" s="1"/>
  <c r="U55" i="2"/>
  <c r="V25" i="3"/>
  <c r="U287" i="19" s="1"/>
  <c r="F55" i="2"/>
  <c r="G25" i="3"/>
  <c r="F287" i="19" s="1"/>
  <c r="N55" i="2"/>
  <c r="O25" i="3"/>
  <c r="N287" i="19" s="1"/>
  <c r="V55" i="2"/>
  <c r="W25" i="3"/>
  <c r="V287" i="19" s="1"/>
  <c r="G55" i="2"/>
  <c r="H25" i="3"/>
  <c r="G287" i="19" s="1"/>
  <c r="O55" i="2"/>
  <c r="P25" i="3"/>
  <c r="O287" i="19" s="1"/>
  <c r="W55" i="2"/>
  <c r="X25" i="3"/>
  <c r="W287" i="19" s="1"/>
  <c r="M55" i="2"/>
  <c r="N25" i="3"/>
  <c r="M287" i="19" s="1"/>
  <c r="H55" i="2"/>
  <c r="I25" i="3"/>
  <c r="H287" i="19" s="1"/>
  <c r="P55" i="2"/>
  <c r="Q25" i="3"/>
  <c r="P287" i="19" s="1"/>
  <c r="X55" i="2"/>
  <c r="Y25" i="3"/>
  <c r="X287" i="19" s="1"/>
  <c r="Y55" i="2"/>
  <c r="Z25" i="3"/>
  <c r="Y287" i="19" s="1"/>
  <c r="L55" i="2"/>
  <c r="M25" i="3"/>
  <c r="L287" i="19" s="1"/>
  <c r="B55" i="2"/>
  <c r="C25" i="3"/>
  <c r="B287" i="19" s="1"/>
  <c r="J55" i="2"/>
  <c r="K25" i="3"/>
  <c r="J287" i="19" s="1"/>
  <c r="R55" i="2"/>
  <c r="S25" i="3"/>
  <c r="R287" i="19" s="1"/>
  <c r="T55" i="2"/>
  <c r="U25" i="3"/>
  <c r="T287" i="19" s="1"/>
  <c r="E55" i="2"/>
  <c r="F25" i="3"/>
  <c r="E287" i="19" s="1"/>
  <c r="C55" i="2"/>
  <c r="D25" i="3"/>
  <c r="C287" i="19" s="1"/>
  <c r="K55" i="2"/>
  <c r="L25" i="3"/>
  <c r="K287" i="19" s="1"/>
  <c r="S55" i="2"/>
  <c r="T25" i="3"/>
  <c r="S287" i="19" s="1"/>
  <c r="O6" i="2"/>
  <c r="G6" i="2"/>
  <c r="K4" i="2"/>
  <c r="N64" i="2"/>
  <c r="AL2" i="11"/>
  <c r="A2" i="4" s="1"/>
  <c r="Z6" i="2"/>
  <c r="J6" i="2"/>
  <c r="B20" i="2"/>
  <c r="B24" i="2"/>
  <c r="B21" i="2"/>
  <c r="B56" i="2"/>
  <c r="B73" i="2"/>
  <c r="B72" i="2"/>
  <c r="B71" i="2"/>
  <c r="L4" i="2"/>
  <c r="V11" i="2"/>
  <c r="N19" i="2"/>
  <c r="H6" i="2"/>
  <c r="AL36" i="11"/>
  <c r="A4" i="8" s="1"/>
  <c r="A14" i="8" s="1"/>
  <c r="G22" i="2"/>
  <c r="I6" i="2"/>
  <c r="Q48" i="2"/>
  <c r="Y6" i="2"/>
  <c r="W6" i="2"/>
  <c r="M46" i="2"/>
  <c r="Q72" i="2"/>
  <c r="F53" i="2"/>
  <c r="F48" i="2"/>
  <c r="X6" i="2"/>
  <c r="U46" i="2"/>
  <c r="E4" i="2"/>
  <c r="W61" i="2"/>
  <c r="V4" i="2"/>
  <c r="F4" i="2"/>
  <c r="B48" i="2"/>
  <c r="R48" i="2"/>
  <c r="J30" i="2"/>
  <c r="J22" i="2"/>
  <c r="N46" i="2"/>
  <c r="O22" i="2"/>
  <c r="A2" i="8"/>
  <c r="A12" i="8" s="1"/>
  <c r="A6" i="8"/>
  <c r="A16" i="8" s="1"/>
  <c r="A3" i="8"/>
  <c r="A13" i="8" s="1"/>
  <c r="A7" i="8"/>
  <c r="A17" i="8" s="1"/>
  <c r="A8" i="8"/>
  <c r="A18" i="8" s="1"/>
  <c r="A5" i="8"/>
  <c r="A55" i="3" s="1"/>
  <c r="B55" i="3" s="1"/>
  <c r="A9" i="8"/>
  <c r="A59" i="3" s="1"/>
  <c r="B59" i="3" s="1"/>
  <c r="A5" i="6"/>
  <c r="A16" i="6" s="1"/>
  <c r="A9" i="6"/>
  <c r="A20" i="6" s="1"/>
  <c r="A2" i="6"/>
  <c r="A29" i="3" s="1"/>
  <c r="B29" i="3" s="1"/>
  <c r="A6" i="6"/>
  <c r="A17" i="6" s="1"/>
  <c r="A10" i="6"/>
  <c r="A37" i="3" s="1"/>
  <c r="B37" i="3" s="1"/>
  <c r="A8" i="6"/>
  <c r="A35" i="3" s="1"/>
  <c r="B35" i="3" s="1"/>
  <c r="R61" i="2"/>
  <c r="M72" i="2"/>
  <c r="G61" i="2"/>
  <c r="V19" i="2"/>
  <c r="L19" i="2"/>
  <c r="D64" i="2"/>
  <c r="Q61" i="2"/>
  <c r="Y61" i="2"/>
  <c r="I61" i="2"/>
  <c r="Q53" i="2"/>
  <c r="K10" i="2"/>
  <c r="S10" i="2"/>
  <c r="L10" i="2"/>
  <c r="T10" i="2"/>
  <c r="D10" i="2"/>
  <c r="G46" i="2"/>
  <c r="P46" i="2"/>
  <c r="Q46" i="2"/>
  <c r="J46" i="2"/>
  <c r="R46" i="2"/>
  <c r="C46" i="2"/>
  <c r="S4" i="2"/>
  <c r="D46" i="2"/>
  <c r="T46" i="2"/>
  <c r="N48" i="2"/>
  <c r="O46" i="2"/>
  <c r="W46" i="2"/>
  <c r="H46" i="2"/>
  <c r="X46" i="2"/>
  <c r="I46" i="2"/>
  <c r="Y46" i="2"/>
  <c r="U48" i="2"/>
  <c r="B46" i="2"/>
  <c r="Z46" i="2"/>
  <c r="V48" i="2"/>
  <c r="M48" i="2"/>
  <c r="E48" i="2"/>
  <c r="S6" i="2"/>
  <c r="T6" i="2"/>
  <c r="C6" i="2"/>
  <c r="L6" i="2"/>
  <c r="K48" i="2"/>
  <c r="D6" i="2"/>
  <c r="Z10" i="2"/>
  <c r="Z44" i="2"/>
  <c r="C10" i="2"/>
  <c r="A3" i="4"/>
  <c r="A4" i="4"/>
  <c r="A5" i="4"/>
  <c r="A6" i="4"/>
  <c r="A7" i="4"/>
  <c r="A8" i="4"/>
  <c r="A9" i="4"/>
  <c r="A2" i="5"/>
  <c r="A13" i="5" s="1"/>
  <c r="A3" i="5"/>
  <c r="A14" i="5" s="1"/>
  <c r="A4" i="5"/>
  <c r="A15" i="5" s="1"/>
  <c r="A5" i="5"/>
  <c r="A16" i="5" s="1"/>
  <c r="A7" i="5"/>
  <c r="A18" i="5" s="1"/>
  <c r="A8" i="5"/>
  <c r="A19" i="5" s="1"/>
  <c r="A9" i="5"/>
  <c r="A20" i="5" s="1"/>
  <c r="A10" i="5"/>
  <c r="A21" i="5" s="1"/>
  <c r="A9" i="19"/>
  <c r="A5" i="7"/>
  <c r="A6" i="7"/>
  <c r="A7" i="7"/>
  <c r="N30" i="2"/>
  <c r="O19" i="2"/>
  <c r="R72" i="2"/>
  <c r="Z72" i="2"/>
  <c r="D30" i="2"/>
  <c r="T72" i="2"/>
  <c r="F22" i="2"/>
  <c r="L30" i="2"/>
  <c r="Y72" i="2"/>
  <c r="I72" i="2"/>
  <c r="F61" i="2"/>
  <c r="Y19" i="2"/>
  <c r="S30" i="2"/>
  <c r="K30" i="2"/>
  <c r="S19" i="2"/>
  <c r="K22" i="2"/>
  <c r="F30" i="2"/>
  <c r="I53" i="2"/>
  <c r="C19" i="2"/>
  <c r="G30" i="2"/>
  <c r="V30" i="2"/>
  <c r="W30" i="2"/>
  <c r="C22" i="2"/>
  <c r="S22" i="2"/>
  <c r="K19" i="2"/>
  <c r="C30" i="2"/>
  <c r="Y53" i="2"/>
  <c r="R64" i="2"/>
  <c r="E30" i="2"/>
  <c r="U72" i="2"/>
  <c r="G53" i="2"/>
  <c r="O11" i="2"/>
  <c r="W53" i="2"/>
  <c r="H64" i="2"/>
  <c r="T11" i="2"/>
  <c r="D11" i="2"/>
  <c r="H72" i="2"/>
  <c r="P72" i="2"/>
  <c r="X72" i="2"/>
  <c r="M61" i="2"/>
  <c r="M64" i="2"/>
  <c r="U22" i="2"/>
  <c r="E19" i="2"/>
  <c r="M53" i="2"/>
  <c r="E64" i="2"/>
  <c r="U19" i="2"/>
  <c r="E53" i="2"/>
  <c r="U53" i="2"/>
  <c r="X61" i="2"/>
  <c r="P19" i="2"/>
  <c r="Q19" i="2"/>
  <c r="P22" i="2"/>
  <c r="I19" i="2"/>
  <c r="H19" i="2"/>
  <c r="N11" i="2"/>
  <c r="C53" i="2"/>
  <c r="L11" i="2"/>
  <c r="T22" i="2"/>
  <c r="T19" i="2"/>
  <c r="L22" i="2"/>
  <c r="D19" i="2"/>
  <c r="B30" i="2"/>
  <c r="B22" i="2"/>
  <c r="P53" i="2"/>
  <c r="H53" i="2"/>
  <c r="X11" i="2"/>
  <c r="S53" i="2"/>
  <c r="K53" i="2"/>
  <c r="B53" i="2"/>
  <c r="J53" i="2"/>
  <c r="R53" i="2"/>
  <c r="Z53" i="2"/>
  <c r="M88" i="2"/>
  <c r="B19" i="2"/>
  <c r="J19" i="2"/>
  <c r="R19" i="2"/>
  <c r="Z19" i="2"/>
  <c r="I22" i="2"/>
  <c r="Q22" i="2"/>
  <c r="A10" i="19" l="1"/>
  <c r="A10" i="24"/>
  <c r="S89" i="2"/>
  <c r="R88" i="2"/>
  <c r="O89" i="2"/>
  <c r="L89" i="2"/>
  <c r="W88" i="2"/>
  <c r="V89" i="2"/>
  <c r="A14" i="6"/>
  <c r="L25" i="6"/>
  <c r="M18" i="7"/>
  <c r="L18" i="7"/>
  <c r="M20" i="7"/>
  <c r="L20" i="7"/>
  <c r="M19" i="7"/>
  <c r="L19" i="7"/>
  <c r="M21" i="7"/>
  <c r="L21" i="7"/>
  <c r="M26" i="6"/>
  <c r="L26" i="6"/>
  <c r="M25" i="6"/>
  <c r="M28" i="5"/>
  <c r="L28" i="5"/>
  <c r="H88" i="2"/>
  <c r="A17" i="5"/>
  <c r="A34" i="3"/>
  <c r="B34" i="3" s="1"/>
  <c r="A15" i="6"/>
  <c r="A30" i="3"/>
  <c r="B30" i="3" s="1"/>
  <c r="A54" i="3"/>
  <c r="B54" i="3" s="1"/>
  <c r="G88" i="2"/>
  <c r="J88" i="2"/>
  <c r="Y88" i="2"/>
  <c r="X88" i="2"/>
  <c r="N89" i="2"/>
  <c r="W89" i="2"/>
  <c r="A32" i="3"/>
  <c r="B32" i="3" s="1"/>
  <c r="A56" i="3"/>
  <c r="B56" i="3" s="1"/>
  <c r="A58" i="3"/>
  <c r="B58" i="3" s="1"/>
  <c r="A53" i="3"/>
  <c r="B53" i="3" s="1"/>
  <c r="A52" i="3"/>
  <c r="B52" i="3" s="1"/>
  <c r="A31" i="3"/>
  <c r="B31" i="3" s="1"/>
  <c r="V88" i="2"/>
  <c r="F89" i="2"/>
  <c r="Q89" i="2"/>
  <c r="A13" i="6"/>
  <c r="A57" i="3"/>
  <c r="B57" i="3" s="1"/>
  <c r="A33" i="3"/>
  <c r="B33" i="3" s="1"/>
  <c r="A18" i="6"/>
  <c r="A36" i="3"/>
  <c r="B36" i="3" s="1"/>
  <c r="AL42" i="11"/>
  <c r="A19" i="8"/>
  <c r="A15" i="8"/>
  <c r="A19" i="6"/>
  <c r="A21" i="6"/>
  <c r="D89" i="2"/>
  <c r="G89" i="2"/>
  <c r="J89" i="2"/>
  <c r="T89" i="2"/>
  <c r="C89" i="2"/>
  <c r="I89" i="2"/>
  <c r="B89" i="2"/>
  <c r="K89" i="2"/>
  <c r="Z88" i="2"/>
  <c r="A12" i="4"/>
  <c r="A4" i="3"/>
  <c r="B4" i="3" s="1"/>
  <c r="A15" i="7"/>
  <c r="A47" i="3"/>
  <c r="B47" i="3" s="1"/>
  <c r="A14" i="7"/>
  <c r="A46" i="3"/>
  <c r="B46" i="3" s="1"/>
  <c r="A13" i="7"/>
  <c r="A45" i="3"/>
  <c r="B45" i="3" s="1"/>
  <c r="A12" i="7"/>
  <c r="A44" i="3"/>
  <c r="B44" i="3" s="1"/>
  <c r="A11" i="7"/>
  <c r="A43" i="3"/>
  <c r="B43" i="3" s="1"/>
  <c r="A10" i="7"/>
  <c r="A42" i="3"/>
  <c r="B42" i="3" s="1"/>
  <c r="A24" i="3"/>
  <c r="B24" i="3" s="1"/>
  <c r="A23" i="3"/>
  <c r="B23" i="3" s="1"/>
  <c r="A22" i="3"/>
  <c r="B22" i="3" s="1"/>
  <c r="A21" i="3"/>
  <c r="B21" i="3" s="1"/>
  <c r="A20" i="3"/>
  <c r="B20" i="3" s="1"/>
  <c r="A19" i="3"/>
  <c r="B19" i="3" s="1"/>
  <c r="A18" i="3"/>
  <c r="B18" i="3" s="1"/>
  <c r="A17" i="3"/>
  <c r="B17" i="3" s="1"/>
  <c r="A16" i="3"/>
  <c r="B16" i="3" s="1"/>
  <c r="A19" i="4"/>
  <c r="A11" i="3"/>
  <c r="B11" i="3" s="1"/>
  <c r="A18" i="4"/>
  <c r="A10" i="3"/>
  <c r="B10" i="3" s="1"/>
  <c r="A17" i="4"/>
  <c r="A9" i="3"/>
  <c r="B9" i="3" s="1"/>
  <c r="A16" i="4"/>
  <c r="A8" i="3"/>
  <c r="B8" i="3" s="1"/>
  <c r="A15" i="4"/>
  <c r="A7" i="3"/>
  <c r="B7" i="3" s="1"/>
  <c r="A14" i="4"/>
  <c r="A6" i="3"/>
  <c r="B6" i="3" s="1"/>
  <c r="A13" i="4"/>
  <c r="A5" i="3"/>
  <c r="B5" i="3" s="1"/>
  <c r="F88" i="2"/>
  <c r="O88" i="2"/>
  <c r="N88" i="2"/>
  <c r="S88" i="2"/>
  <c r="Y89" i="2"/>
  <c r="Z89" i="2"/>
  <c r="K88" i="2"/>
  <c r="I88" i="2"/>
  <c r="C88" i="2"/>
  <c r="P88" i="2"/>
  <c r="Q88" i="2"/>
  <c r="R89" i="2"/>
  <c r="E88" i="2"/>
  <c r="L88" i="2"/>
  <c r="X89" i="2"/>
  <c r="D88" i="2"/>
  <c r="P89" i="2"/>
  <c r="U89" i="2"/>
  <c r="E89" i="2"/>
  <c r="H89" i="2"/>
  <c r="M89" i="2"/>
  <c r="U88" i="2"/>
  <c r="T88" i="2"/>
  <c r="B88" i="2"/>
  <c r="B3" i="29" l="1"/>
  <c r="B3" i="9"/>
  <c r="B3" i="3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Ana Maria Fonseca Dias</author>
  </authors>
  <commentList>
    <comment ref="B2" authorId="0" shapeId="0" xr:uid="{C8D4F48D-A232-4932-80A0-6D5A314418B8}">
      <text>
        <r>
          <rPr>
            <sz val="9"/>
            <color indexed="81"/>
            <rFont val="Tahoma"/>
            <family val="2"/>
          </rPr>
          <t>A patent application involves a considerable degree of uncertainty, in terms of whether the patent will be granted after novelty searching, evaluation of inventive step, and so forth. Hence a patent that has been granted gets a higher score than a patent application that has only recently been filed.</t>
        </r>
      </text>
    </comment>
    <comment ref="B3" authorId="0" shapeId="0" xr:uid="{EC2444DD-4D83-4BCD-84D8-6A8687C6B644}">
      <text>
        <r>
          <rPr>
            <sz val="9"/>
            <color indexed="81"/>
            <rFont val="Tahoma"/>
            <family val="2"/>
          </rPr>
          <t>This factor relates to the defensibility and robustness of the patent, in disputes and legal proceedings, for example. During the different stages of the application period, it could also entail an assessment of the application`s likelihood of being refused or limited. A newly-issued patent may risk subsequent revocation if opposition is filed. With more mature patents there is the possibility of legal proceedings placing the validity of the patent under close scrutiny. If patents have faced up to such attacks and withstood them, they can be considered more defensible and hence more valuable. However, oppositions and court proceedings against patents are rare. Hence the rating scale that is used places importance on what you personally can do to clarify patent defensibility in relation to existing patents, prior art and so forth.</t>
        </r>
      </text>
    </comment>
    <comment ref="B4" authorId="0" shapeId="0" xr:uid="{82F3A9F2-950A-4157-8896-D4EED2743343}">
      <text>
        <r>
          <rPr>
            <sz val="9"/>
            <color indexed="81"/>
            <rFont val="Tahoma"/>
            <family val="2"/>
          </rPr>
          <t>An assessment of the stage the patent has reached in its life cycle. Is it new, mature or about to expire? Where it is possible to extend the term of the patent, as in pharmaceutical products for example, the extension must be included in the patent term remaining.</t>
        </r>
      </text>
    </comment>
    <comment ref="B5" authorId="0" shapeId="0" xr:uid="{349657E2-7CB3-4C19-B6CF-680777FA11EC}">
      <text>
        <r>
          <rPr>
            <sz val="9"/>
            <color indexed="81"/>
            <rFont val="Tahoma"/>
            <family val="2"/>
          </rPr>
          <t>The breadth of a patent's claims can be a determining factor in constructing a protective shield around the essence of an invention. Also, a broad claim will enjoy a wider range of possible constructional embodiments, thus increasing the patent`s scope for utilisation. The broader the claims, the greater the potential value of the patent.</t>
        </r>
      </text>
    </comment>
    <comment ref="B6" authorId="0" shapeId="0" xr:uid="{BA3A950E-C1A7-4BF8-B111-7BB7005CE5FE}">
      <text>
        <r>
          <rPr>
            <sz val="9"/>
            <color indexed="81"/>
            <rFont val="Tahoma"/>
            <family val="2"/>
          </rPr>
          <t>Patents held in many countries are considered more valuable than patents offering protection in one country only. Of course, only the relevant countries are significant, i.e. countries in your own market area and your competitors` market areas, copycat countries, and countries providing raw materials or production.</t>
        </r>
      </text>
    </comment>
    <comment ref="B7" authorId="0" shapeId="0" xr:uid="{707517F3-DA23-40F5-A703-6CFE5283DB72}">
      <text>
        <r>
          <rPr>
            <sz val="9"/>
            <color indexed="81"/>
            <rFont val="Tahoma"/>
            <family val="2"/>
          </rPr>
          <t>This assessment factor will demonstrate the company's ability and willingness to monitor its rights. Has a formal monitoring process, of any kind, been established - or is monitoring to identify infringements more random? If patent monitoring is a more or less random affair, it will have a negative effect on the value of the patent. Granted rights are not worth much if no steps are taken to maintain them.</t>
        </r>
      </text>
    </comment>
    <comment ref="B8" authorId="0" shapeId="0" xr:uid="{C9A35ED9-DB7C-4446-9E4E-CD7D506CADD5}">
      <text>
        <r>
          <rPr>
            <sz val="9"/>
            <color indexed="81"/>
            <rFont val="Tahoma"/>
            <family val="2"/>
          </rPr>
          <t>A patent is valuable on an aggressive market where battles are waged. Nevertheless, disputes and legal proceedings earn a low score, as they are often demanding on company resources, while the lack of a tradition for disputes and legal proceedings earns a high score.</t>
        </r>
      </text>
    </comment>
    <comment ref="B9" authorId="0" shapeId="0" xr:uid="{1D165C48-05D5-462E-AFB7-5FBEBC9D00DE}">
      <text>
        <r>
          <rPr>
            <sz val="9"/>
            <color indexed="81"/>
            <rFont val="Tahoma"/>
            <family val="2"/>
          </rPr>
          <t>A company's resources are assessed according to its ability to take patent infringers to court. If a company does not have the financial means to prosecute rights infringement, this will have a negative effect on the value of the patent.</t>
        </r>
      </text>
    </comment>
    <comment ref="A21" authorId="0" shapeId="0" xr:uid="{C4AA79FF-47C4-47D0-8FA2-4CBBE46B55A9}">
      <text>
        <r>
          <rPr>
            <sz val="9"/>
            <color indexed="81"/>
            <rFont val="Tahoma"/>
            <family val="2"/>
          </rPr>
          <t>Unhide column A to I to see all options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Ana Maria Fonseca Dias</author>
  </authors>
  <commentList>
    <comment ref="B2" authorId="0" shapeId="0" xr:uid="{9CF1FF07-3B1B-4ED0-A409-7D280ED24C71}">
      <text>
        <r>
          <rPr>
            <sz val="9"/>
            <color indexed="81"/>
            <rFont val="Tahoma"/>
            <family val="2"/>
          </rPr>
          <t>Patents can be used to secure the right to produce or sell a product or service in the markets you know. Clusters of patents can be accumulated which, by acting as barriers, make it particularly difficult for competitors to penetrate the market.</t>
        </r>
      </text>
    </comment>
    <comment ref="B3" authorId="0" shapeId="0" xr:uid="{8BD3B0DC-1760-46DE-9760-C02B839F717F}">
      <text>
        <r>
          <rPr>
            <sz val="9"/>
            <color indexed="81"/>
            <rFont val="Tahoma"/>
            <family val="2"/>
          </rPr>
          <t>Patents can play a part in ensuring the right to invade and conquer new markets. Clusters of patents can be accumulated/amassed which, by acting as barriers, make it particularly difficult for competitors to penetrate the market.</t>
        </r>
      </text>
    </comment>
    <comment ref="B4" authorId="0" shapeId="0" xr:uid="{34E994C5-F334-439D-8531-06B8822BFC79}">
      <text>
        <r>
          <rPr>
            <sz val="9"/>
            <color indexed="81"/>
            <rFont val="Tahoma"/>
            <family val="2"/>
          </rPr>
          <t>Patents can be used to demonstrate that a company is innovative, for example, and a forerunner in technological development - or they can be used for some other form of image building.</t>
        </r>
      </text>
    </comment>
    <comment ref="B5" authorId="0" shapeId="0" xr:uid="{2C4E38C4-B4F5-4EF5-A533-4C805B33BCF3}">
      <text>
        <r>
          <rPr>
            <sz val="9"/>
            <color indexed="81"/>
            <rFont val="Tahoma"/>
            <family val="2"/>
          </rPr>
          <t>Patents can be used as elbow room for the company's future technological development so that access to subsequent utilisation in the market is ensured. It is important to be ahead of your competitors in recognising the potential in a technological area.</t>
        </r>
      </text>
    </comment>
    <comment ref="B6" authorId="0" shapeId="0" xr:uid="{77DFD611-1540-4555-B4A3-3C7FC30CA89E}">
      <text>
        <r>
          <rPr>
            <sz val="9"/>
            <color indexed="81"/>
            <rFont val="Tahoma"/>
            <family val="2"/>
          </rPr>
          <t>Patents can be used to capture areas of technology. This will obstruct future competitive development and competitive access to operate in given markets. |If there are already a number of patents within the area in question, it will be extremely difficult for the competitor to develop his own products.</t>
        </r>
      </text>
    </comment>
    <comment ref="B7" authorId="0" shapeId="0" xr:uid="{8659C5BD-E6FB-4B13-9F73-FB89B70FC05B}">
      <text>
        <r>
          <rPr>
            <sz val="9"/>
            <color indexed="81"/>
            <rFont val="Tahoma"/>
            <family val="2"/>
          </rPr>
          <t>Patents can form the basis for establishing licence or sales agreements for technological knowledge, or they can be an instrument in cross-licensing agreements.</t>
        </r>
      </text>
    </comment>
    <comment ref="B8" authorId="0" shapeId="0" xr:uid="{8FB0CFCB-31AD-4104-B925-1D443BCE0456}">
      <text>
        <r>
          <rPr>
            <sz val="9"/>
            <color indexed="81"/>
            <rFont val="Tahoma"/>
            <family val="2"/>
          </rPr>
          <t>A patent can be part of one or more of the company's core-technology areas, either independently or in connection with other company patents.</t>
        </r>
      </text>
    </comment>
    <comment ref="B9" authorId="0" shapeId="0" xr:uid="{0290E433-3761-44A9-A5B7-EA9F820CF530}">
      <text>
        <r>
          <rPr>
            <sz val="9"/>
            <color indexed="81"/>
            <rFont val="Tahoma"/>
            <family val="2"/>
          </rPr>
          <t>There are various ways in which a patent can contribute to the company's business strategy - or vice versa, so that a particular patent field benefits from the support of the business strategy.</t>
        </r>
      </text>
    </comment>
    <comment ref="A21" authorId="0" shapeId="0" xr:uid="{51745002-4F1F-4CA7-9842-7EFF58DECEFB}">
      <text>
        <r>
          <rPr>
            <sz val="9"/>
            <color indexed="81"/>
            <rFont val="Tahoma"/>
            <family val="2"/>
          </rPr>
          <t>Unhide column A to I to see all options</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Ana Maria Fonseca Dias</author>
  </authors>
  <commentList>
    <comment ref="A13" authorId="0" shapeId="0" xr:uid="{43EADE78-E5AC-4D82-89AC-38A25A429FA0}">
      <text>
        <r>
          <rPr>
            <sz val="9"/>
            <color indexed="81"/>
            <rFont val="Tahoma"/>
            <family val="2"/>
          </rPr>
          <t xml:space="preserve">You can use a simple economic structure based on company accounts from a specific company division or department/sector, depending on the basis for the evaluation of the patented technology. If so, all financial figures must relate to the chosen sector and represent a cohesive economic structure.
The choice of financial basis for the evaluation affects the calculable results from the assessment factor questions, where the rating scales refer to percentage of turnover. This is the case in Category C – Market conditions and Category D – Finance. The figures for turnover given in this financial results category must be the same as the turnover figures forming the basis of your answers to the assessment factor questions. 
</t>
        </r>
      </text>
    </comment>
    <comment ref="A22" authorId="0" shapeId="0" xr:uid="{96E327E3-07D6-49B5-87BA-2AB200FBA45E}">
      <text>
        <r>
          <rPr>
            <sz val="9"/>
            <color indexed="81"/>
            <rFont val="Tahoma"/>
            <family val="2"/>
          </rPr>
          <t>Select the business area, specific to the patented technology, to be evaluated in IPscore. The business area is defined as the percentage share of total company turnover.
Alternative method:
Where available, selected business area accounts would provide greater accuracy than an estimated share of total turnover, and as such can be used instead of the company accounts. In that case, the business area share of company turnover is equal to 100%.</t>
        </r>
      </text>
    </comment>
    <comment ref="A26" authorId="0" shapeId="0" xr:uid="{80AA6E1B-C204-47EF-98B1-C7F60337575F}">
      <text>
        <r>
          <rPr>
            <sz val="9"/>
            <color indexed="81"/>
            <rFont val="Tahoma"/>
            <family val="2"/>
          </rPr>
          <t xml:space="preserve">A calculation is made of net present value for the patented technology, using a predefined discount factor. Here you enter the desired discount factor for the net present value.
Specification of the net present value calculation is presented in the chart "Comparison of NPV/points".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Ana Maria Fonseca Dias</author>
  </authors>
  <commentList>
    <comment ref="A13" authorId="0" shapeId="0" xr:uid="{48341CF9-0E66-4E23-820F-5FCD7551C498}">
      <text>
        <r>
          <rPr>
            <sz val="9"/>
            <color indexed="81"/>
            <rFont val="Tahoma"/>
            <family val="2"/>
          </rPr>
          <t xml:space="preserve">You can use a simple economic structure based on company accounts from a specific company division or department/sector, depending on the basis for the evaluation of the patented technology. If so, all financial figures must relate to the chosen sector and represent a cohesive economic structure.
The choice of financial basis for the evaluation affects the calculable results from the assessment factor questions, where the rating scales refer to percentage of turnover. This is the case in Category C – Market conditions and Category D – Finance. The figures for turnover given in this financial results category must be the same as the turnover figures forming the basis of your answers to the assessment factor questions. 
</t>
        </r>
      </text>
    </comment>
    <comment ref="A22" authorId="0" shapeId="0" xr:uid="{178C2F1F-8F54-4E4E-AF7B-7B16EBB8659F}">
      <text>
        <r>
          <rPr>
            <sz val="9"/>
            <color indexed="81"/>
            <rFont val="Tahoma"/>
            <family val="2"/>
          </rPr>
          <t>Select the business area, specific to the patented technology, to be evaluated in IPscore. The business area is defined as the percentage share of total company turnover.
Alternative method:
Where available, selected business area accounts would provide greater accuracy than an estimated share of total turnover, and as such can be used instead of the company accounts. In that case, the business area share of company turnover is equal to 100%.</t>
        </r>
      </text>
    </comment>
    <comment ref="A26" authorId="0" shapeId="0" xr:uid="{E471C52D-A0DE-4246-8A5A-FBC91BEFC7E8}">
      <text>
        <r>
          <rPr>
            <sz val="9"/>
            <color indexed="81"/>
            <rFont val="Tahoma"/>
            <family val="2"/>
          </rPr>
          <t xml:space="preserve">A calculation is made of net present value for the patented technology, using a predefined discount factor. Here you enter the desired discount factor for the net present value.
Specification of the net present value calculation is presented in the chart "Comparison of NPV/points".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Ana Maria Fonseca Dias</author>
  </authors>
  <commentList>
    <comment ref="B2" authorId="0" shapeId="0" xr:uid="{3B755D47-5BC3-4C14-81F9-F24D7C56B476}">
      <text>
        <r>
          <rPr>
            <sz val="9"/>
            <color indexed="81"/>
            <rFont val="Tahoma"/>
            <family val="2"/>
          </rPr>
          <t>A patent application involves a considerable degree of uncertainty, in terms of whether the patent will be granted after novelty searching, evaluation of inventive step, and so forth. Hence a patent that has been granted gets a higher score than a patent application that has only recently been filed.</t>
        </r>
      </text>
    </comment>
    <comment ref="B3" authorId="0" shapeId="0" xr:uid="{705865CB-4A85-4F0D-8D2C-2BEFF210CCB0}">
      <text>
        <r>
          <rPr>
            <sz val="9"/>
            <color indexed="81"/>
            <rFont val="Tahoma"/>
            <family val="2"/>
          </rPr>
          <t>This factor relates to the defensibility and robustness of the patent, in disputes and legal proceedings, for example. During the different stages of the application period, it could also entail an assessment of the application`s likelihood of being refused or limited. A newly-issued patent may risk subsequent revocation if opposition is filed. With more mature patents there is the possibility of legal proceedings placing the validity of the patent under close scrutiny. If patents have faced up to such attacks and withstood them, they can be considered more defensible and hence more valuable. However, oppositions and court proceedings against patents are rare. Hence the rating scale that is used places importance on what you personally can do to clarify patent defensibility in relation to existing patents, prior art and so forth.</t>
        </r>
      </text>
    </comment>
    <comment ref="B4" authorId="0" shapeId="0" xr:uid="{556CE270-0049-48D5-8E3A-4673CBE1A46E}">
      <text>
        <r>
          <rPr>
            <sz val="9"/>
            <color indexed="81"/>
            <rFont val="Tahoma"/>
            <family val="2"/>
          </rPr>
          <t>An assessment of the stage the patent has reached in its life cycle. Is it new, mature or about to expire? Where it is possible to extend the term of the patent, as in pharmaceutical products for example, the extension must be included in the patent term remaining.</t>
        </r>
      </text>
    </comment>
    <comment ref="B5" authorId="0" shapeId="0" xr:uid="{ED5EBF44-4A7F-4887-9316-C875F3E0D0EC}">
      <text>
        <r>
          <rPr>
            <sz val="9"/>
            <color indexed="81"/>
            <rFont val="Tahoma"/>
            <family val="2"/>
          </rPr>
          <t>The breadth of a patent's claims can be a determining factor in constructing a protective shield around the essence of an invention. Also, a broad claim will enjoy a wider range of possible constructional embodiments, thus increasing the patent`s scope for utilisation. The broader the claims, the greater the potential value of the patent.</t>
        </r>
      </text>
    </comment>
    <comment ref="B6" authorId="0" shapeId="0" xr:uid="{BD1D5E7C-63CE-4905-81C6-9D433255C5D7}">
      <text>
        <r>
          <rPr>
            <sz val="9"/>
            <color indexed="81"/>
            <rFont val="Tahoma"/>
            <family val="2"/>
          </rPr>
          <t>Patents held in many countries are considered more valuable than patents offering protection in one country only. Of course, only the relevant countries are significant, i.e. countries in your own market area and your competitors` market areas, copycat countries, and countries providing raw materials or production.</t>
        </r>
      </text>
    </comment>
    <comment ref="B7" authorId="0" shapeId="0" xr:uid="{D0409BE0-9D6E-4D31-8B6B-268EB3D43019}">
      <text>
        <r>
          <rPr>
            <sz val="9"/>
            <color indexed="81"/>
            <rFont val="Tahoma"/>
            <family val="2"/>
          </rPr>
          <t>This assessment factor will demonstrate the company's ability and willingness to monitor its rights. Has a formal monitoring process, of any kind, been established - or is monitoring to identify infringements more random? If patent monitoring is a more or less random affair, it will have a negative effect on the value of the patent. Granted rights are not worth much if no steps are taken to maintain them.</t>
        </r>
      </text>
    </comment>
    <comment ref="B8" authorId="0" shapeId="0" xr:uid="{0237A446-8AAE-4F61-BC6F-39DDC6197107}">
      <text>
        <r>
          <rPr>
            <sz val="9"/>
            <color indexed="81"/>
            <rFont val="Tahoma"/>
            <family val="2"/>
          </rPr>
          <t>A patent is valuable on an aggressive market where battles are waged. Nevertheless, disputes and legal proceedings earn a low score, as they are often demanding on company resources, while the lack of a tradition for disputes and legal proceedings earns a high score.</t>
        </r>
      </text>
    </comment>
    <comment ref="B9" authorId="0" shapeId="0" xr:uid="{3E3134DC-3BBE-4286-8494-1E390A3C8800}">
      <text>
        <r>
          <rPr>
            <sz val="9"/>
            <color indexed="81"/>
            <rFont val="Tahoma"/>
            <family val="2"/>
          </rPr>
          <t>A company's resources are assessed according to its ability to take patent infringers to court. If a company does not have the financial means to prosecute rights infringement, this will have a negative effect on the value of the patent.</t>
        </r>
      </text>
    </comment>
    <comment ref="A21" authorId="0" shapeId="0" xr:uid="{D1ACB807-113E-48FE-A241-BFF4CE6F7628}">
      <text>
        <r>
          <rPr>
            <sz val="9"/>
            <color indexed="81"/>
            <rFont val="Tahoma"/>
            <family val="2"/>
          </rPr>
          <t>Unhide column A to I to see all options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Ana Maria Fonseca Dias</author>
  </authors>
  <commentList>
    <comment ref="B2" authorId="0" shapeId="0" xr:uid="{23ECC011-32DC-4391-9F3B-EEA500DB7854}">
      <text>
        <r>
          <rPr>
            <sz val="9"/>
            <color indexed="81"/>
            <rFont val="Tahoma"/>
            <family val="2"/>
          </rPr>
          <t>This assessment factor concerns the degree to which the patented technology proves to be of groundbreaking nature in its field. In this context, it is not necessarily important whether the technology is original, much better in relation to prior art, or only slightly better than prior art/existing technology. The important thing is how superior the patent is in relation to existing technology. For example, a small change (modification) in an invention's fundamental technology may actually prove to be of essential importance, making the patent the most superior in its technological sphere.</t>
        </r>
      </text>
    </comment>
    <comment ref="B3" authorId="0" shapeId="0" xr:uid="{71EDDE78-05A0-46DB-9177-9504A2C4E60F}">
      <text>
        <r>
          <rPr>
            <sz val="9"/>
            <color indexed="81"/>
            <rFont val="Tahoma"/>
            <family val="2"/>
          </rPr>
          <t>The patent's technology is assessed in relation to other technologies that can be used as substitutes, i.e. other technology which can be used instead of the patented technology. It may not be of much value to develop a new method for stamping letters if you can imagine more and more communication taking place via the internet or other channels of telecommunication. This does not mean that there is no value in having a patent for a letter-stamping device, but that its value would have been greater had the internet not existed. The extent to which a company should evaluate substitute technology is an open question. The internet, for example, makes it possible to hold meetings without having to meet physically, and could therefore be regarded as substitute technology in relation to trains and planes. It is up to the company to decide how this assessment is carried out, and how broad the search for substitute technology needs to be.</t>
        </r>
      </text>
    </comment>
    <comment ref="B4" authorId="0" shapeId="0" xr:uid="{75A52214-11E0-4629-8B4B-AABFDF3FDB50}">
      <text>
        <r>
          <rPr>
            <sz val="9"/>
            <color indexed="81"/>
            <rFont val="Tahoma"/>
            <family val="2"/>
          </rPr>
          <t>A patent's value increases as it matures technologically on its way towards being commercially worked, from initial testing to full-scale production. It is especially important for the tests for a complex technology to be reproducible. In a sales situation, the level of testing can be crucial to royalty agreements.</t>
        </r>
      </text>
    </comment>
    <comment ref="B5" authorId="0" shapeId="0" xr:uid="{22BE21D9-8B66-483D-9293-2E01F4D59727}">
      <text>
        <r>
          <rPr>
            <sz val="9"/>
            <color indexed="81"/>
            <rFont val="Tahoma"/>
            <family val="2"/>
          </rPr>
          <t>This assessment factor attempts to clarify whether the existing production apparatus is suitable for the technology of the patent, or if it is presumed that new and more competent production methods will be developed - which could entail developing and establishing an entire production plant or improving employees' qualifications and skills. In that respect you can elect to assess the company's own general qualification needs or whether the technology in general places new demands on the qualifications of, for example, potential buyers of the technology.</t>
        </r>
      </text>
    </comment>
    <comment ref="B6" authorId="0" shapeId="0" xr:uid="{1CD1F716-0607-4F46-912E-DCBD61049B9D}">
      <text>
        <r>
          <rPr>
            <sz val="9"/>
            <color indexed="81"/>
            <rFont val="Tahoma"/>
            <family val="2"/>
          </rPr>
          <t>This assessment factor relates to the amount of time required in the future for product and/or process development before the patented technology becomes a saleable product and/or a usable process.The default rating scale is expressed in years, as follows: 0, ½, 1 year and thereafter in whole years. The information given in this assessment factor is used in the calculations for the forecast of financial results where, apart from the initial half-year, only whole numbers can be used. Note that the amount of time required for development will consequently move forward the product's market life expectancy period. See assessment factor C3.</t>
        </r>
      </text>
    </comment>
    <comment ref="B7" authorId="0" shapeId="0" xr:uid="{A0B9D1D9-73B8-4206-86F3-3B9F87EA1B3C}">
      <text>
        <r>
          <rPr>
            <sz val="9"/>
            <color indexed="81"/>
            <rFont val="Tahoma"/>
            <family val="2"/>
          </rPr>
          <t>Here you assess whether it is technically easy or difficult for a potential competitor to copy and utilise the invention. Other things being equal, a patent is stronger when the invention is difficult to copy.</t>
        </r>
      </text>
    </comment>
    <comment ref="B8" authorId="0" shapeId="0" xr:uid="{7618EDBF-9713-495A-9C6F-269070EEB50D}">
      <text>
        <r>
          <rPr>
            <sz val="9"/>
            <color indexed="81"/>
            <rFont val="Tahoma"/>
            <family val="2"/>
          </rPr>
          <t>If it is very easy to identify infringing products, there will be something of a barrier against infringements. Furthermore, enforcement of patent rights becomes more straightforward when infringements can be identified and proved. If it is difficult to identify infringers, it will be difficult to maintain the advantage offered by exclusive rights and hence the advantage offered by the patent.</t>
        </r>
      </text>
    </comment>
    <comment ref="B9" authorId="0" shapeId="0" xr:uid="{738C95A8-E2D7-4691-BD7B-CB93C4F7B987}">
      <text>
        <r>
          <rPr>
            <sz val="9"/>
            <color indexed="81"/>
            <rFont val="Tahoma"/>
            <family val="2"/>
          </rPr>
          <t>Production and sale of the patent product may depend on other patents owned by other companies. In such situations, licence agreements have to be made before the patent in question can be used. Any such potential licence negotiations may prevent the patent from being commercially worked, incurring a risk of limited earnings.</t>
        </r>
      </text>
    </comment>
    <comment ref="B10" authorId="0" shapeId="0" xr:uid="{332B0A97-31BF-4046-9116-01A2DB281C5D}">
      <text>
        <r>
          <rPr>
            <sz val="9"/>
            <color indexed="81"/>
            <rFont val="Tahoma"/>
            <family val="2"/>
          </rPr>
          <t>This assessment factor determines the degree to which the defining feature of the patent is able to contribute to the sales process. How well can the essential feature of the patent be communicated, and is it marketable? Does the patent provide a given product with a new feature, thereby effecting an increase in sales, for example by means of a relaunch? Note however that there is a difference between giving the product a new function, which reduces costs, and providing new features which will improve the communication value/utility value for the buyer.</t>
        </r>
      </text>
    </comment>
    <comment ref="A23" authorId="0" shapeId="0" xr:uid="{4894D9CD-9CAF-47A4-88B1-DE72428AF240}">
      <text>
        <r>
          <rPr>
            <sz val="9"/>
            <color indexed="81"/>
            <rFont val="Tahoma"/>
            <family val="2"/>
          </rPr>
          <t>Unhide column A to I to see all options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Ana Maria Fonseca Dias</author>
  </authors>
  <commentList>
    <comment ref="B2" authorId="0" shapeId="0" xr:uid="{745DB181-9B59-497A-9624-8342A780A551}">
      <text>
        <r>
          <rPr>
            <sz val="9"/>
            <color indexed="81"/>
            <rFont val="Tahoma"/>
            <family val="2"/>
          </rPr>
          <t>This assessment factor concerns the degree to which the patented technology proves to be of groundbreaking nature in its field. In this context, it is not necessarily important whether the technology is original, much better in relation to prior art, or only slightly better than prior art/existing technology. The important thing is how superior the patent is in relation to existing technology. For example, a small change (modification) in an invention's fundamental technology may actually prove to be of essential importance, making the patent the most superior in its technological sphere.</t>
        </r>
      </text>
    </comment>
    <comment ref="B3" authorId="0" shapeId="0" xr:uid="{48982120-40DC-4594-A6CF-FA6264277FC5}">
      <text>
        <r>
          <rPr>
            <sz val="9"/>
            <color indexed="81"/>
            <rFont val="Tahoma"/>
            <family val="2"/>
          </rPr>
          <t>The patent's technology is assessed in relation to other technologies that can be used as substitutes, i.e. other technology which can be used instead of the patented technology. It may not be of much value to develop a new method for stamping letters if you can imagine more and more communication taking place via the internet or other channels of telecommunication. This does not mean that there is no value in having a patent for a letter-stamping device, but that its value would have been greater had the internet not existed. The extent to which a company should evaluate substitute technology is an open question. The internet, for example, makes it possible to hold meetings without having to meet physically, and could therefore be regarded as substitute technology in relation to trains and planes. It is up to the company to decide how this assessment is carried out, and how broad the search for substitute technology needs to be.</t>
        </r>
      </text>
    </comment>
    <comment ref="B4" authorId="0" shapeId="0" xr:uid="{081523CC-15E0-439A-8731-F7585561565D}">
      <text>
        <r>
          <rPr>
            <sz val="9"/>
            <color indexed="81"/>
            <rFont val="Tahoma"/>
            <family val="2"/>
          </rPr>
          <t>A patent's value increases as it matures technologically on its way towards being commercially worked, from initial testing to full-scale production. It is especially important for the tests for a complex technology to be reproducible. In a sales situation, the level of testing can be crucial to royalty agreements.</t>
        </r>
      </text>
    </comment>
    <comment ref="B5" authorId="0" shapeId="0" xr:uid="{9C09D675-7245-4FF7-86BC-9C71ADB1702A}">
      <text>
        <r>
          <rPr>
            <sz val="9"/>
            <color indexed="81"/>
            <rFont val="Tahoma"/>
            <family val="2"/>
          </rPr>
          <t>This assessment factor attempts to clarify whether the existing production apparatus is suitable for the technology of the patent, or if it is presumed that new and more competent production methods will be developed - which could entail developing and establishing an entire production plant or improving employees' qualifications and skills. In that respect you can elect to assess the company's own general qualification needs or whether the technology in general places new demands on the qualifications of, for example, potential buyers of the technology.</t>
        </r>
      </text>
    </comment>
    <comment ref="B6" authorId="0" shapeId="0" xr:uid="{24CA01E5-3A5A-4B5F-9880-BA3B120E6383}">
      <text>
        <r>
          <rPr>
            <sz val="9"/>
            <color indexed="81"/>
            <rFont val="Tahoma"/>
            <family val="2"/>
          </rPr>
          <t>This assessment factor relates to the amount of time required in the future for product and/or process development before the patented technology becomes a saleable product and/or a usable process.The default rating scale is expressed in years, as follows: 0, ½, 1 year and thereafter in whole years. The information given in this assessment factor is used in the calculations for the forecast of financial results where, apart from the initial half-year, only whole numbers can be used. Note that the amount of time required for development will consequently move forward the product's market life expectancy period. See assessment factor C3.</t>
        </r>
      </text>
    </comment>
    <comment ref="B7" authorId="0" shapeId="0" xr:uid="{A6144EC9-BC3D-4773-8ED0-3D18927E27CC}">
      <text>
        <r>
          <rPr>
            <sz val="9"/>
            <color indexed="81"/>
            <rFont val="Tahoma"/>
            <family val="2"/>
          </rPr>
          <t>Here you assess whether it is technically easy or difficult for a potential competitor to copy and utilise the invention. Other things being equal, a patent is stronger when the invention is difficult to copy.</t>
        </r>
      </text>
    </comment>
    <comment ref="B8" authorId="0" shapeId="0" xr:uid="{999B2ADC-2314-445D-8C12-2520A136DB08}">
      <text>
        <r>
          <rPr>
            <sz val="9"/>
            <color indexed="81"/>
            <rFont val="Tahoma"/>
            <family val="2"/>
          </rPr>
          <t>If it is very easy to identify infringing products, there will be something of a barrier against infringements. Furthermore, enforcement of patent rights becomes more straightforward when infringements can be identified and proved. If it is difficult to identify infringers, it will be difficult to maintain the advantage offered by exclusive rights and hence the advantage offered by the patent.</t>
        </r>
      </text>
    </comment>
    <comment ref="B9" authorId="0" shapeId="0" xr:uid="{9F11D1E1-3F55-433C-93ED-54461FB4E360}">
      <text>
        <r>
          <rPr>
            <sz val="9"/>
            <color indexed="81"/>
            <rFont val="Tahoma"/>
            <family val="2"/>
          </rPr>
          <t>Production and sale of the patent product may depend on other patents owned by other companies. In such situations, licence agreements have to be made before the patent in question can be used. Any such potential licence negotiations may prevent the patent from being commercially worked, incurring a risk of limited earnings.</t>
        </r>
      </text>
    </comment>
    <comment ref="B10" authorId="0" shapeId="0" xr:uid="{C0C4BE3E-07BC-4BA5-A84F-C53D13EFE8C9}">
      <text>
        <r>
          <rPr>
            <sz val="9"/>
            <color indexed="81"/>
            <rFont val="Tahoma"/>
            <family val="2"/>
          </rPr>
          <t>This assessment factor determines the degree to which the defining feature of the patent is able to contribute to the sales process. How well can the essential feature of the patent be communicated, and is it marketable? Does the patent provide a given product with a new feature, thereby effecting an increase in sales, for example by means of a relaunch? Note however that there is a difference between giving the product a new function, which reduces costs, and providing new features which will improve the communication value/utility value for the buyer.</t>
        </r>
      </text>
    </comment>
    <comment ref="A23" authorId="0" shapeId="0" xr:uid="{F63C29B8-C04D-4242-AC48-8571562F124B}">
      <text>
        <r>
          <rPr>
            <sz val="9"/>
            <color indexed="81"/>
            <rFont val="Tahoma"/>
            <family val="2"/>
          </rPr>
          <t>Unhide column A to I to see all options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Ana Maria Fonseca Dias</author>
  </authors>
  <commentList>
    <comment ref="B2" authorId="0" shapeId="0" xr:uid="{B733E5A8-D486-4CE1-A264-CF9D0A8BE88B}">
      <text>
        <r>
          <rPr>
            <sz val="9"/>
            <color indexed="81"/>
            <rFont val="Tahoma"/>
            <family val="2"/>
          </rPr>
          <t>This assessment factor is an evaluation of market demands, in a broad sense. It is an assessment of whether there are actual and potential demands for the service or product with which the patent is concerned. Therefore a market analysis must be performed to establish whether demand for this service or product even exists in the relevant market. In keeping with the general theory of supply and demand, when there is high demand for a product, the asking price for it will, other things being equal, be higher than when there is lower demand for a constant supply. That means that the higher the demand for the patent  product/service, the higher its value will be.</t>
        </r>
      </text>
    </comment>
    <comment ref="B3" authorId="0" shapeId="0" xr:uid="{4B00E96A-3CDD-4401-8849-71FEE080EE78}">
      <text>
        <r>
          <rPr>
            <sz val="9"/>
            <color indexed="81"/>
            <rFont val="Tahoma"/>
            <family val="2"/>
          </rPr>
          <t>This assessment factor determines the foreseeable market growth in the business area  of the patented technology. The rating scale is expressed as percentage growth in the market. The information is used to calculate the growth in turnover attributable to the patented technology. In the calculations for the forecast of financial results it is assumed that company turnover, in the business area market, will grow at an equal rate. Note that the calculations for market growth commence from the present moment in time, i.e. regardless of a possible period of development prior to commercialisation. Note also that a distinction is made between the market where the patented technology is put to use and the other markets the company operates in. In this assessment factor you determine the growth in the market used by the patented technology, whereas the overall expected growth in company-operated markets, excluding those of the patented technology, are given as `% in growth`, in the "Financial results" category. This information is used in the calculations for the area of total company growth in turnover, which excludes the patented technology.</t>
        </r>
      </text>
    </comment>
    <comment ref="B4" authorId="0" shapeId="0" xr:uid="{EFD04138-95D1-4870-8EB4-086EFC0E7073}">
      <text>
        <r>
          <rPr>
            <sz val="9"/>
            <color indexed="81"/>
            <rFont val="Tahoma"/>
            <family val="2"/>
          </rPr>
          <t>This assessment factor determines the period of time, subsequent to market launch, that the patented product or patented process/service is on the market. If for example there is a two-year period prior to the possibility of the patented technology being commercially worked, the life expectancy of the patented technology will commence at the end of this two-year period. The default life expectancy period is expressed in whole years from 1 to 8 years, apart for the initial half-year. This estimation of the life expectancy of the patented technology on the market determines the calculation period used for the net present value calculations. (Your attention is drawn to assessment factor B5, where the estimated period of growth in the market begins immediately and covers both the product development period and the life expectancy period on the market, albeit with a limited calculable period of (max.) 10 years.)</t>
        </r>
      </text>
    </comment>
    <comment ref="B5" authorId="0" shapeId="0" xr:uid="{F5E77D1B-2EB9-459C-BF9B-24E9BEAC046E}">
      <text>
        <r>
          <rPr>
            <sz val="9"/>
            <color indexed="81"/>
            <rFont val="Tahoma"/>
            <family val="2"/>
          </rPr>
          <t>How probable is it that competitive or substitute technologies are being developed? Competitors' development capabilities have to be analysed to ascertain whether market exclusivity can be maintained for the product/service concerned. If it is highly probable that competitive or substitute technologies are being developed, this will have an adverse effect on the value of the patent. This is because patent exclusivity is weakened when other solutions to the same problem appear.</t>
        </r>
      </text>
    </comment>
    <comment ref="B6" authorId="0" shapeId="0" xr:uid="{63AE8FF3-7445-4C74-B2A0-560E3A3D70D7}">
      <text>
        <r>
          <rPr>
            <sz val="9"/>
            <color indexed="81"/>
            <rFont val="Tahoma"/>
            <family val="2"/>
          </rPr>
          <t>What is the highest potential sales price that can be obtained for the product in the relevant markets if sales success is to be achieved? This factor is a direct analysis of the ultimate price, in relation to existing, known products, that the consumer/buyer is prepared to pay for a product having the qualities/properties which the technology/product/service will provide. The higher the attainable price for the product, etc., the higher the value of the patent will be. Sometimes the price is set at a cost lower than that of the competitors, e.g. because the product is easier to produce. Allowances for such factors have been taken into account in other evaluation factors, e.g. those concerning production costs and investments.</t>
        </r>
      </text>
    </comment>
    <comment ref="B7" authorId="0" shapeId="0" xr:uid="{80B298B7-3B42-4AC4-A07E-B2D50EA6CB4A}">
      <text>
        <r>
          <rPr>
            <sz val="9"/>
            <color indexed="81"/>
            <rFont val="Tahoma"/>
            <family val="2"/>
          </rPr>
          <t>This assessment factor determines what effect utilising the patented technology has on the current business area turnover. Does utilising the patented technology capture market share and thereby increase business area turnover? In the rating scale, the potential increase in turnover is expressed as the foreseeable percentage rise in current business area turnover. The current turnover figure is given in the "Financial results" category. The information is used in the forecast of financial results to calculate the share of the total increase in turnover attributable to the patented technology.</t>
        </r>
      </text>
    </comment>
    <comment ref="B8" authorId="0" shapeId="0" xr:uid="{3A21923B-1E21-4C1F-85AA-0746E1C5047C}">
      <text>
        <r>
          <rPr>
            <sz val="9"/>
            <color indexed="81"/>
            <rFont val="Tahoma"/>
            <family val="2"/>
          </rPr>
          <t>This assessment factor requires an evaluation by the company of the extent of their knowledge regarding possible application uses, the potential they embody, and the opportunities thus created for commercially working the patented technology. The technology covered by the patent is evaluated from as broad a perspective as possible, also with respect to non-traditional markets and applications.</t>
        </r>
      </text>
    </comment>
    <comment ref="B9" authorId="0" shapeId="0" xr:uid="{0C412E5C-B6C9-4870-BEF9-BE4A21E7FB2F}">
      <text>
        <r>
          <rPr>
            <sz val="9"/>
            <color indexed="81"/>
            <rFont val="Tahoma"/>
            <family val="2"/>
          </rPr>
          <t>Here you assess the potential for licensing agreements. Is the patent a specialised-area patent, of interest only to closely connected competitors, and therefore embodying few opportunities for licensing agreements? Or is it possible that the technology can set new standards and create numerous licensing opportunities? Does the patent embody opportunities outside the key area the company operates in? Is patent licensing common in this area? Are changes due? A point worth considering is whether there is a hidden opportunity for licensing agreements with potential infringers, who could be contacted and sold a licence.</t>
        </r>
      </text>
    </comment>
    <comment ref="B10" authorId="0" shapeId="0" xr:uid="{AED6148F-A577-4F0C-AD56-F05145291214}">
      <text>
        <r>
          <rPr>
            <sz val="9"/>
            <color indexed="81"/>
            <rFont val="Tahoma"/>
            <family val="2"/>
          </rPr>
          <t>In some situations special permits/licences must be obtained from public authorities or similar authorities. In these cases such conditions should be assessed, as it may not be possible for the patent to be commercially worked until the permits/licences are obtained.</t>
        </r>
      </text>
    </comment>
    <comment ref="A23" authorId="0" shapeId="0" xr:uid="{224D22EE-0F4C-47E6-AD79-BC80D019C88D}">
      <text>
        <r>
          <rPr>
            <sz val="9"/>
            <color indexed="81"/>
            <rFont val="Tahoma"/>
            <family val="2"/>
          </rPr>
          <t>Unhide column A to I to see all options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Ana Maria Fonseca Dias</author>
  </authors>
  <commentList>
    <comment ref="B2" authorId="0" shapeId="0" xr:uid="{08A0C3EA-93DB-44E4-9BC2-04596EC45907}">
      <text>
        <r>
          <rPr>
            <sz val="9"/>
            <color indexed="81"/>
            <rFont val="Tahoma"/>
            <family val="2"/>
          </rPr>
          <t>This assessment factor is an evaluation of market demands, in a broad sense. It is an assessment of whether there are actual and potential demands for the service or product with which the patent is concerned. Therefore a market analysis must be performed to establish whether demand for this service or product even exists in the relevant market. In keeping with the general theory of supply and demand, when there is high demand for a product, the asking price for it will, other things being equal, be higher than when there is lower demand for a constant supply. That means that the higher the demand for the patent  product/service, the higher its value will be.</t>
        </r>
      </text>
    </comment>
    <comment ref="B3" authorId="0" shapeId="0" xr:uid="{CE569514-2C5A-47B2-B38A-E51551EBB7D4}">
      <text>
        <r>
          <rPr>
            <sz val="9"/>
            <color indexed="81"/>
            <rFont val="Tahoma"/>
            <family val="2"/>
          </rPr>
          <t>This assessment factor determines the foreseeable market growth in the business area  of the patented technology. The rating scale is expressed as percentage growth in the market. The information is used to calculate the growth in turnover attributable to the patented technology. In the calculations for the forecast of financial results it is assumed that company turnover, in the business area market, will grow at an equal rate. Note that the calculations for market growth commence from the present moment in time, i.e. regardless of a possible period of development prior to commercialisation. Note also that a distinction is made between the market where the patented technology is put to use and the other markets the company operates in. In this assessment factor you determine the growth in the market used by the patented technology, whereas the overall expected growth in company-operated markets, excluding those of the patented technology, are given as `% in growth`, in the "Financial results" category. This information is used in the calculations for the area of total company growth in turnover, which excludes the patented technology.</t>
        </r>
      </text>
    </comment>
    <comment ref="B4" authorId="0" shapeId="0" xr:uid="{4200B915-CEE7-4189-B88D-AA0F1AB5BC04}">
      <text>
        <r>
          <rPr>
            <sz val="9"/>
            <color indexed="81"/>
            <rFont val="Tahoma"/>
            <family val="2"/>
          </rPr>
          <t>This assessment factor determines the period of time, subsequent to market launch, that the patented product or patented process/service is on the market. If for example there is a two-year period prior to the possibility of the patented technology being commercially worked, the life expectancy of the patented technology will commence at the end of this two-year period. The default life expectancy period is expressed in whole years from 1 to 8 years, apart for the initial half-year. This estimation of the life expectancy of the patented technology on the market determines the calculation period used for the net present value calculations. (Your attention is drawn to assessment factor B5, where the estimated period of growth in the market begins immediately and covers both the product development period and the life expectancy period on the market, albeit with a limited calculable period of (max.) 10 years.)</t>
        </r>
      </text>
    </comment>
    <comment ref="B5" authorId="0" shapeId="0" xr:uid="{BCE19CFC-C47E-46C7-929E-1CB9D5A9A024}">
      <text>
        <r>
          <rPr>
            <sz val="9"/>
            <color indexed="81"/>
            <rFont val="Tahoma"/>
            <family val="2"/>
          </rPr>
          <t>How probable is it that competitive or substitute technologies are being developed? Competitors' development capabilities have to be analysed to ascertain whether market exclusivity can be maintained for the product/service concerned. If it is highly probable that competitive or substitute technologies are being developed, this will have an adverse effect on the value of the patent. This is because patent exclusivity is weakened when other solutions to the same problem appear.</t>
        </r>
      </text>
    </comment>
    <comment ref="B6" authorId="0" shapeId="0" xr:uid="{F74CEEBC-68AB-4C01-B73A-96D0320C14E4}">
      <text>
        <r>
          <rPr>
            <sz val="9"/>
            <color indexed="81"/>
            <rFont val="Tahoma"/>
            <family val="2"/>
          </rPr>
          <t>What is the highest potential sales price that can be obtained for the product in the relevant markets if sales success is to be achieved? This factor is a direct analysis of the ultimate price, in relation to existing, known products, that the consumer/buyer is prepared to pay for a product having the qualities/properties which the technology/product/service will provide. The higher the attainable price for the product, etc., the higher the value of the patent will be. Sometimes the price is set at a cost lower than that of the competitors, e.g. because the product is easier to produce. Allowances for such factors have been taken into account in other evaluation factors, e.g. those concerning production costs and investments.</t>
        </r>
      </text>
    </comment>
    <comment ref="B7" authorId="0" shapeId="0" xr:uid="{CC9638B8-177C-4BC7-9831-DCFB42D301B8}">
      <text>
        <r>
          <rPr>
            <sz val="9"/>
            <color indexed="81"/>
            <rFont val="Tahoma"/>
            <family val="2"/>
          </rPr>
          <t>This assessment factor determines what effect utilising the patented technology has on the current business area turnover. Does utilising the patented technology capture market share and thereby increase business area turnover? In the rating scale, the potential increase in turnover is expressed as the foreseeable percentage rise in current business area turnover. The current turnover figure is given in the "Financial results" category. The information is used in the forecast of financial results to calculate the share of the total increase in turnover attributable to the patented technology.</t>
        </r>
      </text>
    </comment>
    <comment ref="B8" authorId="0" shapeId="0" xr:uid="{03E6C4B1-29AB-4C47-B2F3-AA6AE360A9FA}">
      <text>
        <r>
          <rPr>
            <sz val="9"/>
            <color indexed="81"/>
            <rFont val="Tahoma"/>
            <family val="2"/>
          </rPr>
          <t>This assessment factor requires an evaluation by the company of the extent of their knowledge regarding possible application uses, the potential they embody, and the opportunities thus created for commercially working the patented technology. The technology covered by the patent is evaluated from as broad a perspective as possible, also with respect to non-traditional markets and applications.</t>
        </r>
      </text>
    </comment>
    <comment ref="B9" authorId="0" shapeId="0" xr:uid="{03FCC3D6-45E5-4DA1-A9C4-51BDADDAC369}">
      <text>
        <r>
          <rPr>
            <sz val="9"/>
            <color indexed="81"/>
            <rFont val="Tahoma"/>
            <family val="2"/>
          </rPr>
          <t>Here you assess the potential for licensing agreements. Is the patent a specialised-area patent, of interest only to closely connected competitors, and therefore embodying few opportunities for licensing agreements? Or is it possible that the technology can set new standards and create numerous licensing opportunities? Does the patent embody opportunities outside the key area the company operates in? Is patent licensing common in this area? Are changes due? A point worth considering is whether there is a hidden opportunity for licensing agreements with potential infringers, who could be contacted and sold a licence.</t>
        </r>
      </text>
    </comment>
    <comment ref="B10" authorId="0" shapeId="0" xr:uid="{B6A9F2A0-0D66-4DB0-AF97-2A22C8B3ACF9}">
      <text>
        <r>
          <rPr>
            <sz val="9"/>
            <color indexed="81"/>
            <rFont val="Tahoma"/>
            <family val="2"/>
          </rPr>
          <t>In some situations special permits/licences must be obtained from public authorities or similar authorities. In these cases such conditions should be assessed, as it may not be possible for the patent to be commercially worked until the permits/licences are obtained.</t>
        </r>
      </text>
    </comment>
    <comment ref="A23" authorId="0" shapeId="0" xr:uid="{956BFEE1-08D6-4866-BA28-3AE05047CB67}">
      <text>
        <r>
          <rPr>
            <sz val="9"/>
            <color indexed="81"/>
            <rFont val="Tahoma"/>
            <family val="2"/>
          </rPr>
          <t>Unhide column A to I to see all options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Ana Maria Fonseca Dias</author>
  </authors>
  <commentList>
    <comment ref="B2" authorId="0" shapeId="0" xr:uid="{8C0B172B-FE80-4372-863F-63A1EBFEBDE3}">
      <text>
        <r>
          <rPr>
            <sz val="9"/>
            <color indexed="81"/>
            <rFont val="Tahoma"/>
            <family val="2"/>
          </rPr>
          <t>This assessment factor determines whether the patented technology is an essential element in maintaining business area turnover for the patented product/service. If the entire business area turnover can be maintained without the patented technology, it becomes, in principle, superfluous; whereas if the company is unable to maintain business area turnover/output without it, the patented technology is an essential element. The rating scale expresses the percentage of business area turnover that can be maintained without the patent. The information is used to calculate how great a share of the business area turnover/output can be achieved if the patented technology is kept in force.</t>
        </r>
      </text>
    </comment>
    <comment ref="B3" authorId="0" shapeId="0" xr:uid="{F586968C-EF06-4064-B33E-1E6E9E2639D8}">
      <text>
        <r>
          <rPr>
            <sz val="9"/>
            <color indexed="81"/>
            <rFont val="Tahoma"/>
            <family val="2"/>
          </rPr>
          <t>This assessment factor is for determining the development costs incurred annually before the patent product/service is ready for use commercially. It is only the future development costs which are to be assessed, including patenting costs and market introduction costs, but excluding costs already accounted for. In the rating scale, the estimated figure for cost of development is expressed as a percentage of the current business area turnover, where turnover refers to the turnover figure given in the "Financial results" category. This information is used to calculate the remaining investments for product/service development before the product is saleable or the service is usable.</t>
        </r>
      </text>
    </comment>
    <comment ref="B4" authorId="0" shapeId="0" xr:uid="{85647B58-D79F-4E56-9154-3DEF162BCA9F}">
      <text>
        <r>
          <rPr>
            <sz val="9"/>
            <color indexed="81"/>
            <rFont val="Tahoma"/>
            <family val="2"/>
          </rPr>
          <t>The future production costs for the patent-related product are assessed in relation to the level of the current production costs in the company. You need to determine whether the patent-related product will be easier and cheaper to produce compared to production at present due to implementation of the patented technology, or whether implementation of the patented technology will make the production process more difficult and thereby more expensive. In the rating scale, production costs are expressed as percentage change in level in relation to the current level of production costs. This information is used in the calculations for the forecasts of financial results, primarily in the profit calculations.</t>
        </r>
      </text>
    </comment>
    <comment ref="B5" authorId="0" shapeId="0" xr:uid="{44BB49CB-0DA1-499B-8929-1C3180858954}">
      <text>
        <r>
          <rPr>
            <sz val="9"/>
            <color indexed="81"/>
            <rFont val="Tahoma"/>
            <family val="2"/>
          </rPr>
          <t>This assessment factor determines whether the current level of investment for production equipment is affected by the new production technology. Does the new patented technology affect the current level of investment necessary for production of the related patent product? The rating scale expresses the percentage change expected in relation to the current investment intensity for production equipment. If the necessary production technology costs the same as the existing technology, the score is 100%. If it is less expensive, the score will be less than 100%. If there is a need for investments over and above the existing level, the score will be higher than 100%. This information is used to calculate investments and re-investments when production equipment is depreciated and has an effect on liquidity.</t>
        </r>
      </text>
    </comment>
    <comment ref="B6" authorId="0" shapeId="0" xr:uid="{7ACB3B13-593A-4704-8B76-1D7B4BEFE6E7}">
      <text>
        <r>
          <rPr>
            <sz val="9"/>
            <color indexed="81"/>
            <rFont val="Tahoma"/>
            <family val="2"/>
          </rPr>
          <t>Obviously, the company must have the financial ability to cover renewal fees if the patent is to maintain its value. If the company owns a patent registered in several countries, the renewal fees will be a not insignificant amount.</t>
        </r>
      </text>
    </comment>
    <comment ref="B7" authorId="0" shapeId="0" xr:uid="{0E85EFF7-F33A-44C1-98A3-6EE6A291DC79}">
      <text>
        <r>
          <rPr>
            <sz val="9"/>
            <color indexed="81"/>
            <rFont val="Tahoma"/>
            <family val="2"/>
          </rPr>
          <t>This is an evaluation of the patented technology's estimated contribution to company profits. The evaluation can be compared with the patented technology's calculated net present value and the patent strategic profile, and on this basis can provide a profile illustrating the degree to which the patented technology and patent are of strategic importance for the company.</t>
        </r>
      </text>
    </comment>
    <comment ref="A17" authorId="0" shapeId="0" xr:uid="{8C3FA335-A8DE-484E-9DAA-D487E88AF8CD}">
      <text>
        <r>
          <rPr>
            <sz val="9"/>
            <color indexed="81"/>
            <rFont val="Tahoma"/>
            <family val="2"/>
          </rPr>
          <t>Unhide column A to I to see all options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Ana Maria Fonseca Dias</author>
  </authors>
  <commentList>
    <comment ref="B2" authorId="0" shapeId="0" xr:uid="{E06BB681-B73D-4537-BCEB-C5CFB55AE7BF}">
      <text>
        <r>
          <rPr>
            <sz val="9"/>
            <color indexed="81"/>
            <rFont val="Tahoma"/>
            <family val="2"/>
          </rPr>
          <t>This assessment factor determines whether the patented technology is an essential element in maintaining business area turnover for the patented product/service. If the entire business area turnover can be maintained without the patented technology, it becomes, in principle, superfluous; whereas if the company is unable to maintain business area turnover/output without it, the patented technology is an essential element. The rating scale expresses the percentage of business area turnover that can be maintained without the patent. The information is used to calculate how great a share of the business area turnover/output can be achieved if the patented technology is kept in force.</t>
        </r>
      </text>
    </comment>
    <comment ref="B3" authorId="0" shapeId="0" xr:uid="{B967647E-796F-4451-BCAB-26E2CFB33AE0}">
      <text>
        <r>
          <rPr>
            <sz val="9"/>
            <color indexed="81"/>
            <rFont val="Tahoma"/>
            <family val="2"/>
          </rPr>
          <t>This assessment factor is for determining the development costs incurred annually before the patent product/service is ready for use commercially. It is only the future development costs which are to be assessed, including patenting costs and market introduction costs, but excluding costs already accounted for. In the rating scale, the estimated figure for cost of development is expressed as a percentage of the current business area turnover, where turnover refers to the turnover figure given in the "Financial results" category. This information is used to calculate the remaining investments for product/service development before the product is saleable or the service is usable.</t>
        </r>
      </text>
    </comment>
    <comment ref="B4" authorId="0" shapeId="0" xr:uid="{AD1BC679-60CE-4B5A-8444-BB7C61E565C0}">
      <text>
        <r>
          <rPr>
            <sz val="9"/>
            <color indexed="81"/>
            <rFont val="Tahoma"/>
            <family val="2"/>
          </rPr>
          <t>The future production costs for the patent-related product are assessed in relation to the level of the current production costs in the company. You need to determine whether the patent-related product will be easier and cheaper to produce compared to production at present due to implementation of the patented technology, or whether implementation of the patented technology will make the production process more difficult and thereby more expensive. In the rating scale, production costs are expressed as percentage change in level in relation to the current level of production costs. This information is used in the calculations for the forecasts of financial results, primarily in the profit calculations.</t>
        </r>
      </text>
    </comment>
    <comment ref="B5" authorId="0" shapeId="0" xr:uid="{5E2662FA-02F2-486B-A1B2-1EADB214C4F6}">
      <text>
        <r>
          <rPr>
            <sz val="9"/>
            <color indexed="81"/>
            <rFont val="Tahoma"/>
            <family val="2"/>
          </rPr>
          <t>This assessment factor determines whether the current level of investment for production equipment is affected by the new production technology. Does the new patented technology affect the current level of investment necessary for production of the related patent product? The rating scale expresses the percentage change expected in relation to the current investment intensity for production equipment. If the necessary production technology costs the same as the existing technology, the score is 100%. If it is less expensive, the score will be less than 100%. If there is a need for investments over and above the existing level, the score will be higher than 100%. This information is used to calculate investments and re-investments when production equipment is depreciated and has an effect on liquidity.</t>
        </r>
      </text>
    </comment>
    <comment ref="B6" authorId="0" shapeId="0" xr:uid="{F29F09DF-F7FE-43F3-A574-5075DD44F12A}">
      <text>
        <r>
          <rPr>
            <sz val="9"/>
            <color indexed="81"/>
            <rFont val="Tahoma"/>
            <family val="2"/>
          </rPr>
          <t>Obviously, the company must have the financial ability to cover renewal fees if the patent is to maintain its value. If the company owns a patent registered in several countries, the renewal fees will be a not insignificant amount.</t>
        </r>
      </text>
    </comment>
    <comment ref="B7" authorId="0" shapeId="0" xr:uid="{44E14479-104A-459F-B217-7FCB18FA1BC0}">
      <text>
        <r>
          <rPr>
            <sz val="9"/>
            <color indexed="81"/>
            <rFont val="Tahoma"/>
            <family val="2"/>
          </rPr>
          <t>This is an evaluation of the patented technology's estimated contribution to company profits. The evaluation can be compared with the patented technology's calculated net present value and the patent strategic profile, and on this basis can provide a profile illustrating the degree to which the patented technology and patent are of strategic importance for the company.</t>
        </r>
      </text>
    </comment>
    <comment ref="A17" authorId="0" shapeId="0" xr:uid="{AA5801D7-A691-4749-8936-7B913C2D7044}">
      <text>
        <r>
          <rPr>
            <sz val="9"/>
            <color indexed="81"/>
            <rFont val="Tahoma"/>
            <family val="2"/>
          </rPr>
          <t>Unhide column A to I to see all options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Ana Maria Fonseca Dias</author>
  </authors>
  <commentList>
    <comment ref="B2" authorId="0" shapeId="0" xr:uid="{4D31635E-5FFB-43DC-9C90-586B0ADEABC5}">
      <text>
        <r>
          <rPr>
            <sz val="9"/>
            <color indexed="81"/>
            <rFont val="Tahoma"/>
            <family val="2"/>
          </rPr>
          <t>Patents can be used to secure the right to produce or sell a product or service in the markets you know. Clusters of patents can be accumulated which, by acting as barriers, make it particularly difficult for competitors to penetrate the market.</t>
        </r>
      </text>
    </comment>
    <comment ref="B3" authorId="0" shapeId="0" xr:uid="{83DB993C-64B1-48A2-AB13-7B3B297DFCD3}">
      <text>
        <r>
          <rPr>
            <sz val="9"/>
            <color indexed="81"/>
            <rFont val="Tahoma"/>
            <family val="2"/>
          </rPr>
          <t>Patents can play a part in ensuring the right to invade and conquer new markets. Clusters of patents can be accumulated/amassed which, by acting as barriers, make it particularly difficult for competitors to penetrate the market.</t>
        </r>
      </text>
    </comment>
    <comment ref="B4" authorId="0" shapeId="0" xr:uid="{AE74951D-7558-455D-BDA9-A76461D2C611}">
      <text>
        <r>
          <rPr>
            <sz val="9"/>
            <color indexed="81"/>
            <rFont val="Tahoma"/>
            <family val="2"/>
          </rPr>
          <t>Patents can be used to demonstrate that a company is innovative, for example, and a forerunner in technological development - or they can be used for some other form of image building.</t>
        </r>
      </text>
    </comment>
    <comment ref="B5" authorId="0" shapeId="0" xr:uid="{7337628E-14D2-415C-BCF6-CE13B54C1A81}">
      <text>
        <r>
          <rPr>
            <sz val="9"/>
            <color indexed="81"/>
            <rFont val="Tahoma"/>
            <family val="2"/>
          </rPr>
          <t>Patents can be used as elbow room for the company's future technological development so that access to subsequent utilisation in the market is ensured. It is important to be ahead of your competitors in recognising the potential in a technological area.</t>
        </r>
      </text>
    </comment>
    <comment ref="B6" authorId="0" shapeId="0" xr:uid="{6FED3999-0957-4DED-AD74-008B2ED56A8E}">
      <text>
        <r>
          <rPr>
            <sz val="9"/>
            <color indexed="81"/>
            <rFont val="Tahoma"/>
            <family val="2"/>
          </rPr>
          <t>Patents can be used to capture areas of technology. This will obstruct future competitive development and competitive access to operate in given markets. |If there are already a number of patents within the area in question, it will be extremely difficult for the competitor to develop his own products.</t>
        </r>
      </text>
    </comment>
    <comment ref="B7" authorId="0" shapeId="0" xr:uid="{150551B5-381B-441E-9C3A-A021B5F76C9D}">
      <text>
        <r>
          <rPr>
            <sz val="9"/>
            <color indexed="81"/>
            <rFont val="Tahoma"/>
            <family val="2"/>
          </rPr>
          <t>Patents can form the basis for establishing licence or sales agreements for technological knowledge, or they can be an instrument in cross-licensing agreements.</t>
        </r>
      </text>
    </comment>
    <comment ref="B8" authorId="0" shapeId="0" xr:uid="{19608587-C5E2-45C2-97C3-CE7ABB3768AF}">
      <text>
        <r>
          <rPr>
            <sz val="9"/>
            <color indexed="81"/>
            <rFont val="Tahoma"/>
            <family val="2"/>
          </rPr>
          <t>A patent can be part of one or more of the company's core-technology areas, either independently or in connection with other company patents.</t>
        </r>
      </text>
    </comment>
    <comment ref="B9" authorId="0" shapeId="0" xr:uid="{700ED3AF-0C73-4924-B54B-6F4083EB5B27}">
      <text>
        <r>
          <rPr>
            <sz val="9"/>
            <color indexed="81"/>
            <rFont val="Tahoma"/>
            <family val="2"/>
          </rPr>
          <t>There are various ways in which a patent can contribute to the company's business strategy - or vice versa, so that a particular patent field benefits from the support of the business strategy.</t>
        </r>
      </text>
    </comment>
    <comment ref="A21" authorId="0" shapeId="0" xr:uid="{7BDBFA38-A686-4749-9D21-485CB7061FED}">
      <text>
        <r>
          <rPr>
            <sz val="9"/>
            <color indexed="81"/>
            <rFont val="Tahoma"/>
            <family val="2"/>
          </rPr>
          <t>Unhide column A to I to see all options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<sst xmlns="http://schemas.openxmlformats.org/spreadsheetml/2006/main" count="5100" uniqueCount="1713">
  <si>
    <t>ID</t>
  </si>
  <si>
    <t>Patent_Varemaerke</t>
  </si>
  <si>
    <t>Spoergsmaalsid</t>
  </si>
  <si>
    <t>Data_til_oek_model</t>
  </si>
  <si>
    <t>Tekst_uk</t>
  </si>
  <si>
    <t>Questions</t>
  </si>
  <si>
    <t>Explanations</t>
  </si>
  <si>
    <t>Assessment Factor</t>
  </si>
  <si>
    <t>Empty answer</t>
  </si>
  <si>
    <t>Answer 1 point</t>
  </si>
  <si>
    <t>Answer 2 points</t>
  </si>
  <si>
    <t>Answer 3 points</t>
  </si>
  <si>
    <t>Answer 4 points</t>
  </si>
  <si>
    <t>Answer 5 points</t>
  </si>
  <si>
    <t>Risikofaktor</t>
  </si>
  <si>
    <t>Potentialefaktor</t>
  </si>
  <si>
    <t>Skjul</t>
  </si>
  <si>
    <t>Oek_vaerdi_1</t>
  </si>
  <si>
    <t>Oek_vaerdi_2</t>
  </si>
  <si>
    <t>Oek_vaerdi_3</t>
  </si>
  <si>
    <t>Oek_vaerdi_4</t>
  </si>
  <si>
    <t>Oek_vaerdi_5</t>
  </si>
  <si>
    <t>Point_1_uk</t>
  </si>
  <si>
    <t>Point_2_uk</t>
  </si>
  <si>
    <t>Point_3_uk</t>
  </si>
  <si>
    <t>Point_4_uk</t>
  </si>
  <si>
    <t>Point_5_uk</t>
  </si>
  <si>
    <t>Changed in adaptation?</t>
  </si>
  <si>
    <t>Question</t>
  </si>
  <si>
    <t>Comment</t>
  </si>
  <si>
    <t>Validation</t>
  </si>
  <si>
    <t>Risk factors</t>
  </si>
  <si>
    <t>Opportunity factors</t>
  </si>
  <si>
    <t>P_A1</t>
  </si>
  <si>
    <t>P</t>
  </si>
  <si>
    <t>A1</t>
  </si>
  <si>
    <t>What is the status of the patent?</t>
  </si>
  <si>
    <t>A patent application involves a considerable degree of uncertainty, in terms of whether the patent will be granted after novelty searching, evaluation of inventive step, and so forth. Hence a patent that has been granted gets a higher score than a patent application that has only recently been filed.</t>
  </si>
  <si>
    <t>Patent status</t>
  </si>
  <si>
    <t>Select answer</t>
  </si>
  <si>
    <t>Patent not yet applied for</t>
  </si>
  <si>
    <t>Patent application filed</t>
  </si>
  <si>
    <t>Novelty search and patentability evaluation completed</t>
  </si>
  <si>
    <t>Patent granted</t>
  </si>
  <si>
    <t>Opposition period expired</t>
  </si>
  <si>
    <t>P_A2</t>
  </si>
  <si>
    <t>A2</t>
  </si>
  <si>
    <t>What is the patent's legal position of strength?</t>
  </si>
  <si>
    <t>This factor relates to the defensibility and robustness of the patent, in disputes and legal proceedings, for example. During the different stages of the application period, it could also entail an assessment of the application`s likelihood of being refused or limited. A newly-issued patent may risk subsequent revocation if opposition is filed. With more mature patents there is the possibility of legal proceedings placing the validity of the patent under close scrutiny. If patents have faced up to such attacks and withstood them, they can be considered more defensible and hence more valuable. However, oppositions and court proceedings against patents are rare. Hence the rating scale that is used places importance on what you personally can do to clarify patent defensibility in relation to existing patents, prior art and so forth.</t>
  </si>
  <si>
    <t>Legal position of strength</t>
  </si>
  <si>
    <t>No novelty search</t>
  </si>
  <si>
    <t>Quick and dirty' search (simple database search) performed</t>
  </si>
  <si>
    <t>National office novelty search or similar</t>
  </si>
  <si>
    <t>International novelty search</t>
  </si>
  <si>
    <t>Novelty search and infringement search</t>
  </si>
  <si>
    <t>P_A3</t>
  </si>
  <si>
    <t>A3</t>
  </si>
  <si>
    <t>For how long is the patent still valid?</t>
  </si>
  <si>
    <t>An assessment of the stage the patent has reached in its life cycle. Is it new, mature or about to expire? Where it is possible to extend the term of the patent, as in pharmaceutical products for example, the extension must be included in the patent term remaining.</t>
  </si>
  <si>
    <t>Patent term remaining</t>
  </si>
  <si>
    <t>Patent has 0-2 year term remaining</t>
  </si>
  <si>
    <t>Patent has 2-4 year term remaining</t>
  </si>
  <si>
    <t>Patent has 4-8 year term remaining</t>
  </si>
  <si>
    <t>Patent has 8-12 year term remaining</t>
  </si>
  <si>
    <t>Patent has more than a 12-year term remaining</t>
  </si>
  <si>
    <t>P_A4</t>
  </si>
  <si>
    <t>A4</t>
  </si>
  <si>
    <t>How broad and comprehensive are the patent claims?</t>
  </si>
  <si>
    <t>The breadth of a patent's claims can be a determining factor in constructing a protective shield around the essence of an invention. Also, a broad claim will enjoy a wider range of possible constructional embodiments, thus increasing the patent`s scope for utilisation. The broader the claims, the greater the potential value of the patent.</t>
  </si>
  <si>
    <t>Breadth of claim</t>
  </si>
  <si>
    <t>The claims are very narrow and specific</t>
  </si>
  <si>
    <t>The claims are quite narrow</t>
  </si>
  <si>
    <t>The claims are reasonably broad</t>
  </si>
  <si>
    <t>The claims are broadly inclusive</t>
  </si>
  <si>
    <t>The claims comprise a general principle</t>
  </si>
  <si>
    <t>P_A5</t>
  </si>
  <si>
    <t>A5</t>
  </si>
  <si>
    <t>Does the patent's geographical coverage include the relevant markets?</t>
  </si>
  <si>
    <t>Patents held in many countries are considered more valuable than patents offering protection in one country only. Of course, only the relevant countries are significant, i.e. countries in your own market area and your competitors` market areas, copycat countries, and countries providing raw materials or production.</t>
  </si>
  <si>
    <t>Geographical coverage</t>
  </si>
  <si>
    <t>Patent protection in a single national market only</t>
  </si>
  <si>
    <t>Patent protection in a few market area countries</t>
  </si>
  <si>
    <t>Patent protection in most market area countries</t>
  </si>
  <si>
    <t>Patent protection in all existing market area countries</t>
  </si>
  <si>
    <t>Patent protection in all existing and potentially relevant market area countries</t>
  </si>
  <si>
    <t>P_A6</t>
  </si>
  <si>
    <t>A6</t>
  </si>
  <si>
    <t>Are patents monitored to identify infringements?</t>
  </si>
  <si>
    <t>This assessment factor will demonstrate the company's ability and willingness to monitor its rights. Has a formal monitoring process, of any kind, been established - or is monitoring to identify infringements more random? If patent monitoring is a more or less random affair, it will have a negative effect on the value of the patent. Granted rights are not worth much if no steps are taken to maintain them.</t>
  </si>
  <si>
    <t>Monitoring against infringements</t>
  </si>
  <si>
    <t>No monitoring against infringement</t>
  </si>
  <si>
    <t>Random monitoring via reports from sales agents</t>
  </si>
  <si>
    <t>Some degree of systematic monitoring of selected competitor products</t>
  </si>
  <si>
    <t>Systematic monitoring of markets</t>
  </si>
  <si>
    <t>Formalised global monitoring</t>
  </si>
  <si>
    <t>P_A7</t>
  </si>
  <si>
    <t>A7</t>
  </si>
  <si>
    <t>Are disputes and legal proceedings customary in the operative markets?</t>
  </si>
  <si>
    <t>A patent is valuable on an aggressive market where battles are waged. Nevertheless, disputes and legal proceedings earn a low score, as they are often demanding on company resources, while the lack of a tradition for disputes and legal proceedings earns a high score.</t>
  </si>
  <si>
    <t>Legal proceedings</t>
  </si>
  <si>
    <t>Legal proceedings are very customary</t>
  </si>
  <si>
    <t>Legal proceedings exist</t>
  </si>
  <si>
    <t>Disputes are customary</t>
  </si>
  <si>
    <t>Disputes exist</t>
  </si>
  <si>
    <t>Disputes and legal proceedings are not customary</t>
  </si>
  <si>
    <t>P_A8</t>
  </si>
  <si>
    <t>A8</t>
  </si>
  <si>
    <t>Does the company have the means to enforce patent rights?</t>
  </si>
  <si>
    <t>A company's resources are assessed according to its ability to take patent infringers to court. If a company does not have the financial means to prosecute rights infringement, this will have a negative effect on the value of the patent.</t>
  </si>
  <si>
    <t>Enforcement means</t>
  </si>
  <si>
    <t>In general, too expensive and difficult to enforce patent rights</t>
  </si>
  <si>
    <t>Patent rights enforced in selected countries in important markets</t>
  </si>
  <si>
    <t>Patent rights  enforced in case of selected competitors</t>
  </si>
  <si>
    <t>Patent rights enforced in nearly all cases if not too expensive</t>
  </si>
  <si>
    <t>Patent rights always enforced</t>
  </si>
  <si>
    <t>P_B1</t>
  </si>
  <si>
    <t>B1</t>
  </si>
  <si>
    <t>Is the invention a unique technology?</t>
  </si>
  <si>
    <t>This assessment factor concerns the degree to which the patented technology proves to be of groundbreaking nature in its field. In this context, it is not necessarily important whether the technology is original, much better in relation to prior art, or only slightly better than prior art/existing technology. The important thing is how superior the patent is in relation to existing technology. For example, a small change (modification) in an invention's fundamental technology may actually prove to be of essential importance, making the patent the most superior in its technological sphere.</t>
  </si>
  <si>
    <t>Unique technology</t>
  </si>
  <si>
    <t>The invention has a marginal effect in relation to existing technology</t>
  </si>
  <si>
    <t>The invention has some improvement of effect in relation to existing technology</t>
  </si>
  <si>
    <t>The invention has improvement of effect in relation to existing technology</t>
  </si>
  <si>
    <t>The invention has substantial improvement of effect and is clearly groundbreaking</t>
  </si>
  <si>
    <t>The invention can change the way in which the industry operates/ works</t>
  </si>
  <si>
    <t>P_B2</t>
  </si>
  <si>
    <t>B2</t>
  </si>
  <si>
    <t>Is the invention technically superior to substitute technology?</t>
  </si>
  <si>
    <t>The patent's technology is assessed in relation to other technologies that can be used as substitutes, i.e. other technology which can be used instead of the patented technology. It may not be of much value to develop a new method for stamping letters if you can imagine more and more communication taking place via the internet or other channels of telecommunication. This does not mean that there is no value in having a patent for a letter-stamping device, but that its value would have been greater had the internet not existed. The extent to which a company should evaluate substitute technology is an open question. The internet, for example, makes it possible to hold meetings without having to meet physically, and could therefore be regarded as substitute technology in relation to trains and planes. It is up to the company to decide how this assessment is carried out, and how broad the search for substitute technology needs to be.</t>
  </si>
  <si>
    <t>Substitute technology</t>
  </si>
  <si>
    <t>The technology is representative of a field where there is new, substitute and dominating technology</t>
  </si>
  <si>
    <t>There is a reasonably wide area of substitute technology</t>
  </si>
  <si>
    <t>There is substitute technology, but it is limited in use and range</t>
  </si>
  <si>
    <t>There is substitute technology which is not yet competitive</t>
  </si>
  <si>
    <t>There are no known substitute technologies</t>
  </si>
  <si>
    <t>P_B3</t>
  </si>
  <si>
    <t>B3</t>
  </si>
  <si>
    <t>To what extent has the invention been tested?</t>
  </si>
  <si>
    <t>A patent's value increases as it matures technologically on its way towards being commercially worked, from initial testing to full-scale production. It is especially important for the tests for a complex technology to be reproducible. In a sales situation, the level of testing can be crucial to royalty agreements.</t>
  </si>
  <si>
    <t>Testing of the invention</t>
  </si>
  <si>
    <t>The invention has been tested in theory according to calculations</t>
  </si>
  <si>
    <t>There have been experiments/ one-off tests</t>
  </si>
  <si>
    <t>Production test has been completed</t>
  </si>
  <si>
    <t>Production running in</t>
  </si>
  <si>
    <t>Full-scale production</t>
  </si>
  <si>
    <t>P_B4</t>
  </si>
  <si>
    <t>B4</t>
  </si>
  <si>
    <t>Does the patented technology call for new skills, qualifications, or production equipment?</t>
  </si>
  <si>
    <t>This assessment factor attempts to clarify whether the existing production apparatus is suitable for the technology of the patent, or if it is presumed that new and more competent production methods will be developed - which could entail developing and establishing an entire production plant or improving employees' qualifications and skills. In that respect you can elect to assess the company's own general qualification needs or whether the technology in general places new demands on the qualifications of, for example, potential buyers of the technology.</t>
  </si>
  <si>
    <t>Production skills/equipment</t>
  </si>
  <si>
    <t>The patent requires an entirely new production process</t>
  </si>
  <si>
    <t>Substantial development of production processes is required before the patent can be utilised</t>
  </si>
  <si>
    <t>Some development of production processes is required before the patent can be utilised</t>
  </si>
  <si>
    <t>Only slight development of production processes is required before the patent can be utilised</t>
  </si>
  <si>
    <t>The patent can be utilised with the current production technology</t>
  </si>
  <si>
    <t>P_B5</t>
  </si>
  <si>
    <t>B5</t>
  </si>
  <si>
    <t>How  much  time is required before the patented technology can be commercially worked?</t>
  </si>
  <si>
    <t>This assessment factor relates to the amount of time required in the future for product and/or process development before the patented technology becomes a saleable product and/or a usable process.The default rating scale is expressed in years, as follows: 0, ½, 1 year and thereafter in whole years. The information given in this assessment factor is used in the calculations for the forecast of financial results where, apart from the initial half-year, only whole numbers can be used. Note that the amount of time required for development will consequently move forward the product's market life expectancy period. See assessment factor C3.</t>
  </si>
  <si>
    <t>Pre-commercial term of development</t>
  </si>
  <si>
    <t>5 years before commercialisation [5]</t>
  </si>
  <si>
    <t>2 years [2]</t>
  </si>
  <si>
    <t>1 years [1]</t>
  </si>
  <si>
    <t>0,5 years [0,5]</t>
  </si>
  <si>
    <t>0 years - ready for commercial activities [0]</t>
  </si>
  <si>
    <t>P_B6</t>
  </si>
  <si>
    <t>B6</t>
  </si>
  <si>
    <t>Are infringing copycat products easy to produce?</t>
  </si>
  <si>
    <t>Here you assess whether it is technically easy or difficult for a potential competitor to copy and utilise the invention. Other things being equal, a patent is stronger when the invention is difficult to copy.</t>
  </si>
  <si>
    <t>Production of infringing copycat products</t>
  </si>
  <si>
    <t>The technology is easily identified and easy to copy and produce</t>
  </si>
  <si>
    <t>The technology is easy to copy and produce</t>
  </si>
  <si>
    <t>The technology is comparatively easy to identify and to copy and produce</t>
  </si>
  <si>
    <t>The technology is complex and difficult to copy and produce</t>
  </si>
  <si>
    <t>The technology is complex and extremely difficult to copy and produce</t>
  </si>
  <si>
    <t>P_B7</t>
  </si>
  <si>
    <t>B7</t>
  </si>
  <si>
    <t>Are products of infringing nature easy to identify?</t>
  </si>
  <si>
    <t>If it is very easy to identify infringing products, there will be something of a barrier against infringements. Furthermore, enforcement of patent rights becomes more straightforward when infringements can be identified and proved. If it is difficult to identify infringers, it will be difficult to maintain the advantage offered by exclusive rights and hence the advantage offered by the patent.</t>
  </si>
  <si>
    <t>Identifiable infringing products</t>
  </si>
  <si>
    <t>It is extremely difficult to identify infringing copycat products</t>
  </si>
  <si>
    <t>It is difficult but not impossible to identify infringing copycat products</t>
  </si>
  <si>
    <t>It is comparatively easy to identify infringing copycat products</t>
  </si>
  <si>
    <t>It is easy to identify infringing copycat products</t>
  </si>
  <si>
    <t>It is extremely easy to identify infringing copycat products</t>
  </si>
  <si>
    <t>P_B8</t>
  </si>
  <si>
    <t>B8</t>
  </si>
  <si>
    <t>Does deployment of the technology depend on licence agreements  with others?</t>
  </si>
  <si>
    <t>Production and sale of the patent product may depend on other patents owned by other companies. In such situations, licence agreements have to be made before the patent in question can be used. Any such potential licence negotiations may prevent the patent from being commercially worked, incurring a risk of limited earnings.</t>
  </si>
  <si>
    <t>Dependent on licence agreements</t>
  </si>
  <si>
    <t>Use of the patent is dependent on extensive licence agreements with competitors</t>
  </si>
  <si>
    <t>Use of the patent is dependent on some licence agreements with competitors</t>
  </si>
  <si>
    <t>Use of the patent is not dependent on any particular licence agreements with competitors</t>
  </si>
  <si>
    <t>Use of the patent is dependent on licence agreements, but not with competitors</t>
  </si>
  <si>
    <t>Use of the patent is independent of licence agreements</t>
  </si>
  <si>
    <t>P_B9</t>
  </si>
  <si>
    <t>B9</t>
  </si>
  <si>
    <t>Does the technology have marketing value (customer value)?</t>
  </si>
  <si>
    <t>This assessment factor determines the degree to which the defining feature of the patent is able to contribute to the sales process. How well can the essential feature of the patent be communicated, and is it marketable? Does the patent provide a given product with a new feature, thereby effecting an increase in sales, for example by means of a relaunch? Note however that there is a difference between giving the product a new function, which reduces costs, and providing new features which will improve the communication value/utility value for the buyer.</t>
  </si>
  <si>
    <t>Marketing value</t>
  </si>
  <si>
    <t>The patent provides an improvement of product utility value which is very difficult to communicate</t>
  </si>
  <si>
    <t>The patent provides an improvement of product utility value which is difficult to communicate</t>
  </si>
  <si>
    <t>The patent provides a communicable improvement of product utility value</t>
  </si>
  <si>
    <t>The patent provides a mild improvement of product utility value which is easy to communicate</t>
  </si>
  <si>
    <t>The patent provides distinctive features which can be used for marketing the product</t>
  </si>
  <si>
    <t>P_C1</t>
  </si>
  <si>
    <t>C1</t>
  </si>
  <si>
    <t>What are the marketing options?</t>
  </si>
  <si>
    <t>This assessment factor is an evaluation of market demands, in a broad sense. It is an assessment of whether there are actual and potential demands for the service or product with which the patent is concerned. Therefore a market analysis must be performed to establish whether demand for this service or product even exists in the relevant market. In keeping with the general theory of supply and demand, when there is high demand for a product, the asking price for it will, other things being equal, be higher than when there is lower demand for a constant supply. That means that the higher the demand for the patent  product/service, the higher its value will be.</t>
  </si>
  <si>
    <t>Marketing options</t>
  </si>
  <si>
    <t>There is no known market for the patented technology</t>
  </si>
  <si>
    <t>The patented technology has not yet been targeted at a particular market</t>
  </si>
  <si>
    <t>There is a well-known market for the patented  technology</t>
  </si>
  <si>
    <t>There is a well-known market and further, well-defined market options</t>
  </si>
  <si>
    <t>There is a well-known market and other tangible prominent markets</t>
  </si>
  <si>
    <t>P_C2</t>
  </si>
  <si>
    <t>C2</t>
  </si>
  <si>
    <t>What is the market growth in the business area where the patented technology is utilised?</t>
  </si>
  <si>
    <t>This assessment factor determines the foreseeable market growth in the business area  of the patented technology. The rating scale is expressed as percentage growth in the market. The information is used to calculate the growth in turnover attributable to the patented technology. In the calculations for the forecast of financial results it is assumed that company turnover, in the business area market, will grow at an equal rate. Note that the calculations for market growth commence from the present moment in time, i.e. regardless of a possible period of development prior to commercialisation. Note also that a distinction is made between the market where the patented technology is put to use and the other markets the company operates in. In this assessment factor you determine the growth in the market used by the patented technology, whereas the overall expected growth in company-operated markets, excluding those of the patented technology, are given as `% in growth`, in the "Financial results" category. This information is used in the calculations for the area of total company growth in turnover, which excludes the patented technology.</t>
  </si>
  <si>
    <t>Market growth rate</t>
  </si>
  <si>
    <t>Very low (0,5%) [0,005]</t>
  </si>
  <si>
    <t>Low (2,5%) [0,025]</t>
  </si>
  <si>
    <t>Medium (5%) [0,05]</t>
  </si>
  <si>
    <t>High (8%) [0,08]</t>
  </si>
  <si>
    <t>Very high (15%) [0,15]</t>
  </si>
  <si>
    <t>P_C3</t>
  </si>
  <si>
    <t>C3</t>
  </si>
  <si>
    <t>What is the life expectancy of the patented technology in the market?</t>
  </si>
  <si>
    <t>This assessment factor determines the period of time, subsequent to market launch, that the patented product or patented process/service is on the market. If for example there is a two-year period prior to the possibility of the patented technology being commercially worked, the life expectancy of the patented technology will commence at the end of this two-year period. The default life expectancy period is expressed in whole years from 1 to 8 years, apart for the initial half-year. This estimation of the life expectancy of the patented technology on the market determines the calculation period used for the net present value calculations. (Your attention is drawn to assessment factor B5, where the estimated period of growth in the market begins immediately and covers both the product development period and the life expectancy period on the market, albeit with a limited calculable period of (max.) 10 years.)</t>
  </si>
  <si>
    <t>Life expectancy</t>
  </si>
  <si>
    <t>4 years [4]</t>
  </si>
  <si>
    <t>8 years [8]</t>
  </si>
  <si>
    <t>P_C4</t>
  </si>
  <si>
    <t>C4</t>
  </si>
  <si>
    <t>Are competitive or substitute products active in the market?</t>
  </si>
  <si>
    <t>How probable is it that competitive or substitute technologies are being developed? Competitors' development capabilities have to be analysed to ascertain whether market exclusivity can be maintained for the product/service concerned. If it is highly probable that competitive or substitute technologies are being developed, this will have an adverse effect on the value of the patent. This is because patent exclusivity is weakened when other solutions to the same problem appear.</t>
  </si>
  <si>
    <t>Competitive/substitute products</t>
  </si>
  <si>
    <t>There is a high degree of development of competitive or substitute technology</t>
  </si>
  <si>
    <t>It is probable that competitive or substitute technology is being developed</t>
  </si>
  <si>
    <t>There is a 50% chance that competitive or substitute technology is being developed</t>
  </si>
  <si>
    <t>Exclusivity in the market is a good probablility</t>
  </si>
  <si>
    <t>Exclusivity in the market is by and large certain</t>
  </si>
  <si>
    <t>P_C5</t>
  </si>
  <si>
    <t>C5</t>
  </si>
  <si>
    <t>What ultimate sales price is the consumer willing to pay compared to existing known products?</t>
  </si>
  <si>
    <t>What is the highest potential sales price that can be obtained for the product in the relevant markets if sales success is to be achieved? This factor is a direct analysis of the ultimate price, in relation to existing, known products, that the consumer/buyer is prepared to pay for a product having the qualities/properties which the technology/product/service will provide. The higher the attainable price for the product, etc., the higher the value of the patent will be. Sometimes the price is set at a cost lower than that of the competitors, e.g. because the product is easier to produce. Allowances for such factors have been taken into account in other evaluation factors, e.g. those concerning production costs and investments.</t>
  </si>
  <si>
    <t>Attainable ultimate sales price</t>
  </si>
  <si>
    <t>Attainable sales price significantly lower than competitors` price</t>
  </si>
  <si>
    <t>Lower than competitors` price</t>
  </si>
  <si>
    <t>Price equal to competitors`</t>
  </si>
  <si>
    <t>Higher than competitors` price</t>
  </si>
  <si>
    <t>Significantly higher than competitors` price</t>
  </si>
  <si>
    <t>P_C6</t>
  </si>
  <si>
    <t>C6</t>
  </si>
  <si>
    <t>What is the potential extra turnover to be obtained within the business area when utilising the patented technology?</t>
  </si>
  <si>
    <t>This assessment factor determines what effect utilising the patented technology has on the current business area turnover. Does utilising the patented technology capture market share and thereby increase business area turnover? In the rating scale, the potential increase in turnover is expressed as the foreseeable percentage rise in current business area turnover. The current turnover figure is given in the "Financial results" category. The information is used in the forecast of financial results to calculate the share of the total increase in turnover attributable to the patented technology.</t>
  </si>
  <si>
    <t>Potential extra turnover</t>
  </si>
  <si>
    <t>Very small extra turnover in the business area (0,5%) [0,005]</t>
  </si>
  <si>
    <t>Small (2%) [0,02]</t>
  </si>
  <si>
    <t>Medium (4%) [0,04]</t>
  </si>
  <si>
    <t>Large (6%) [0,06]</t>
  </si>
  <si>
    <t>Very large (10%) [0,1]</t>
  </si>
  <si>
    <t>P_C7</t>
  </si>
  <si>
    <t>C7</t>
  </si>
  <si>
    <t>What knowledge does the company have of application potential and commercial opportunities?</t>
  </si>
  <si>
    <t>This assessment factor requires an evaluation by the company of the extent of their knowledge regarding possible application uses, the potential they embody, and the opportunities thus created for commercially working the patented technology. The technology covered by the patent is evaluated from as broad a perspective as possible, also with respect to non-traditional markets and applications.</t>
  </si>
  <si>
    <t>Knowledge of commercial opportunities</t>
  </si>
  <si>
    <t>Current company knowledge is of limited application potential only</t>
  </si>
  <si>
    <t>Limited knowledge of application potential and commercial opportunities</t>
  </si>
  <si>
    <t>Knowledge of application potential and limited knowledge of commercial opportunities</t>
  </si>
  <si>
    <t>Knowledge of application potential and commercial opportunities</t>
  </si>
  <si>
    <t>The company has a full knowledge of application potential and commercial opportunities</t>
  </si>
  <si>
    <t>P_C8</t>
  </si>
  <si>
    <t>C8</t>
  </si>
  <si>
    <t>Does the patented technology embody potential revenue from licensing agreements?</t>
  </si>
  <si>
    <t>Here you assess the potential for licensing agreements. Is the patent a specialised-area patent, of interest only to closely connected competitors, and therefore embodying few opportunities for licensing agreements? Or is it possible that the technology can set new standards and create numerous licensing opportunities? Does the patent embody opportunities outside the key area the company operates in? Is patent licensing common in this area? Are changes due? A point worth considering is whether there is a hidden opportunity for licensing agreements with potential infringers, who could be contacted and sold a licence.</t>
  </si>
  <si>
    <t>Potential licensing revenue</t>
  </si>
  <si>
    <t>No relevant prospects for creating revenue from licensing agreements</t>
  </si>
  <si>
    <t>Licensing revenue is possible to a lesser degree</t>
  </si>
  <si>
    <t>Good prospects/ potential for creating revenue from licensing agreements</t>
  </si>
  <si>
    <t>Very good prospects/ potential for creating revenue from licensing agreements</t>
  </si>
  <si>
    <t>Extremely good prospects/ potential for creating revenue from licensing agreements</t>
  </si>
  <si>
    <t>P_C9</t>
  </si>
  <si>
    <t>C9</t>
  </si>
  <si>
    <t>Do commercial activities require special permits/ licences</t>
  </si>
  <si>
    <t>In some situations special permits/licences must be obtained from public authorities or similar authorities. In these cases such conditions should be assessed, as it may not be possible for the patent to be commercially worked until the permits/licences are obtained.</t>
  </si>
  <si>
    <t>Permit/licence requirements</t>
  </si>
  <si>
    <t>Permit/licence required. Refusal from public authorities</t>
  </si>
  <si>
    <t>Permit/ licence application not submitted to authorities or already submitted but provisionally refused</t>
  </si>
  <si>
    <t>Permit/ licence application submitted to authorities - no answer yet</t>
  </si>
  <si>
    <t>Limited-term permit/ licence approval from public authorities</t>
  </si>
  <si>
    <t>Life-term permit/ licence approval from public authorities, or no permit/licence required to sell patent/product in the market</t>
  </si>
  <si>
    <t>P_D1</t>
  </si>
  <si>
    <t>D1</t>
  </si>
  <si>
    <t>Can the existing business area output in the relevant market be maintained without utilising the patented technology?</t>
  </si>
  <si>
    <t>This assessment factor determines whether the patented technology is an essential element in maintaining business area turnover for the patented product/service. If the entire business area turnover can be maintained without the patented technology, it becomes, in principle, superfluous; whereas if the company is unable to maintain business area turnover/output without it, the patented technology is an essential element. The rating scale expresses the percentage of business area turnover that can be maintained without the patent. The information is used to calculate how great a share of the business area turnover/output can be achieved if the patented technology is kept in force.</t>
  </si>
  <si>
    <t>Business output maintainability</t>
  </si>
  <si>
    <t>100% of business output can be maintained without the patented technology [1]</t>
  </si>
  <si>
    <t>75% [0,75]</t>
  </si>
  <si>
    <t>50% [0,5]</t>
  </si>
  <si>
    <t>25% [0,25]</t>
  </si>
  <si>
    <t>0% [0]</t>
  </si>
  <si>
    <t>P_D2</t>
  </si>
  <si>
    <t>D2</t>
  </si>
  <si>
    <t>What are the necessary future development costs?</t>
  </si>
  <si>
    <t>This assessment factor is for determining the development costs incurred annually before the patent product/service is ready for use commercially. It is only the future development costs which are to be assessed, including patenting costs and market introduction costs, but excluding costs already accounted for. In the rating scale, the estimated figure for cost of development is expressed as a percentage of the current business area turnover, where turnover refers to the turnover figure given in the "Financial results" category. This information is used to calculate the remaining investments for product/service development before the product is saleable or the service is usable.</t>
  </si>
  <si>
    <t>Future cost of development</t>
  </si>
  <si>
    <t>Extremely high investment (30% of business area turnover) [0,3]</t>
  </si>
  <si>
    <t>Medium (2,5%) [0,025]</t>
  </si>
  <si>
    <t>Low (0,5%) [0,005]</t>
  </si>
  <si>
    <t>P_D3</t>
  </si>
  <si>
    <t>D3</t>
  </si>
  <si>
    <t>What is the index for cost of production when implementing the patented technology?</t>
  </si>
  <si>
    <t>The future production costs for the patent-related product are assessed in relation to the level of the current production costs in the company. You need to determine whether the patent-related product will be easier and cheaper to produce compared to production at present due to implementation of the patented technology, or whether implementation of the patented technology will make the production process more difficult and thereby more expensive. In the rating scale, production costs are expressed as percentage change in level in relation to the current level of production costs. This information is used in the calculations for the forecasts of financial results, primarily in the profit calculations.</t>
  </si>
  <si>
    <t>Cost of production</t>
  </si>
  <si>
    <t>30% increase due to use of the patented technology [1,3]</t>
  </si>
  <si>
    <t>15% increase due to use of the patented technology [1,15]</t>
  </si>
  <si>
    <t>No increase or decrease [1]</t>
  </si>
  <si>
    <t>15% decrease due to use of the patented technology [0,85]</t>
  </si>
  <si>
    <t>30% decrease due to use of the patented technology [0,7]</t>
  </si>
  <si>
    <t>P_D4</t>
  </si>
  <si>
    <t>D4</t>
  </si>
  <si>
    <t>What investment is necessary for production equipment?</t>
  </si>
  <si>
    <t>This assessment factor determines whether the current level of investment for production equipment is affected by the new production technology. Does the new patented technology affect the current level of investment necessary for production of the related patent product? The rating scale expresses the percentage change expected in relation to the current investment intensity for production equipment. If the necessary production technology costs the same as the existing technology, the score is 100%. If it is less expensive, the score will be less than 100%. If there is a need for investments over and above the existing level, the score will be higher than 100%. This information is used to calculate investments and re-investments when production equipment is depreciated and has an effect on liquidity.</t>
  </si>
  <si>
    <t>Investment intensity</t>
  </si>
  <si>
    <t>120% of present investment intensity [1,2]</t>
  </si>
  <si>
    <t>110% of present investment intensity [1,1]</t>
  </si>
  <si>
    <t>100% of present investment intensity - investment-neutral [1]</t>
  </si>
  <si>
    <t>70% of present investment intensity [0,7]</t>
  </si>
  <si>
    <t>50% of present investment intensity [0,5]</t>
  </si>
  <si>
    <t>P_D5</t>
  </si>
  <si>
    <t>D5</t>
  </si>
  <si>
    <t>Does the company have the financial capacity to cover patent renewal fees in the relevant markets?</t>
  </si>
  <si>
    <t>Obviously, the company must have the financial ability to cover renewal fees if the patent is to maintain its value. If the company owns a patent registered in several countries, the renewal fees will be a not insignificant amount.</t>
  </si>
  <si>
    <t>Financial capacity to cover renewal fees</t>
  </si>
  <si>
    <t>Maintenance in one country</t>
  </si>
  <si>
    <t>2-5 countries</t>
  </si>
  <si>
    <t>5-10 countries</t>
  </si>
  <si>
    <t>10-15 countries</t>
  </si>
  <si>
    <t>Over 15 countries/all current and potential countries</t>
  </si>
  <si>
    <t>P_D6</t>
  </si>
  <si>
    <t>D6</t>
  </si>
  <si>
    <t>What is the patented technology`s contribution to company profits?</t>
  </si>
  <si>
    <t>This is an evaluation of the patented technology's estimated contribution to company profits. The evaluation can be compared with the patented technology's calculated net present value and the patent strategic profile, and on this basis can provide a profile illustrating the degree to which the patented technology and patent are of strategic importance for the company.</t>
  </si>
  <si>
    <t>Contribution to company profits</t>
  </si>
  <si>
    <t>Less than 3% of accumulated profits</t>
  </si>
  <si>
    <t>Between 3 and 10% of accumulated profits</t>
  </si>
  <si>
    <t>Between 10 and 15% of accumulated profits</t>
  </si>
  <si>
    <t>Between 15 and 25% of accumulated profits</t>
  </si>
  <si>
    <t>More than 25% of accumulated profits</t>
  </si>
  <si>
    <t>P_E1</t>
  </si>
  <si>
    <t>E1</t>
  </si>
  <si>
    <t>Is the object of the patent to secure position held in existing markets?</t>
  </si>
  <si>
    <t>Patents can be used to secure the right to produce or sell a product or service in the markets you know. Clusters of patents can be accumulated which, by acting as barriers, make it particularly difficult for competitors to penetrate the market.</t>
  </si>
  <si>
    <t>Securing existing markets</t>
  </si>
  <si>
    <t>No</t>
  </si>
  <si>
    <t>To a minor degree</t>
  </si>
  <si>
    <t>To some degree</t>
  </si>
  <si>
    <t>To a large degree</t>
  </si>
  <si>
    <t>To a very large degree</t>
  </si>
  <si>
    <t>P_E2</t>
  </si>
  <si>
    <t>E2</t>
  </si>
  <si>
    <t>Is the object of the patent to win new markets?</t>
  </si>
  <si>
    <t>Patents can play a part in ensuring the right to invade and conquer new markets. Clusters of patents can be accumulated/amassed which, by acting as barriers, make it particularly difficult for competitors to penetrate the market.</t>
  </si>
  <si>
    <t>Winning new markets</t>
  </si>
  <si>
    <t>P_E3</t>
  </si>
  <si>
    <t>E3</t>
  </si>
  <si>
    <t>Is the object of the patent part of an image-building process?</t>
  </si>
  <si>
    <t>Patents can be used to demonstrate that a company is innovative, for example, and a forerunner in technological development - or they can be used for some other form of image building.</t>
  </si>
  <si>
    <t>Image building</t>
  </si>
  <si>
    <t>P_E4</t>
  </si>
  <si>
    <t>E4</t>
  </si>
  <si>
    <t>Is the object of the patent to ensure "freedom to operate" - to ensure the space for your own development activities?</t>
  </si>
  <si>
    <t>Patents can be used as elbow room for the company's future technological development so that access to subsequent utilisation in the market is ensured. It is important to be ahead of your competitors in recognising the potential in a technological area.</t>
  </si>
  <si>
    <t>Ensuring "freedom to operate"</t>
  </si>
  <si>
    <t>P_E5</t>
  </si>
  <si>
    <t>E5</t>
  </si>
  <si>
    <t>Is the object of the patent to restrict competitive development?</t>
  </si>
  <si>
    <t>Patents can be used to capture areas of technology. This will obstruct future competitive development and competitive access to operate in given markets. If there are already a number of patents within the area in question, it will be extremely difficult for the competitor to develop his own products.</t>
  </si>
  <si>
    <t>Restricting competitive development</t>
  </si>
  <si>
    <t>P_E6</t>
  </si>
  <si>
    <t>E6</t>
  </si>
  <si>
    <t>Does the company use the patent for licence or sales agreements?</t>
  </si>
  <si>
    <t>Patents can form the basis for establishing licence or sales agreements for technological knowledge, or they can be an instrument in cross-licensing agreements.</t>
  </si>
  <si>
    <t>Licence or sales agreement</t>
  </si>
  <si>
    <t>P_E7</t>
  </si>
  <si>
    <t>E7</t>
  </si>
  <si>
    <t>Does the patent form part of the company's core-technology areas?</t>
  </si>
  <si>
    <t>A patent can be part of one or more of the company's core-technology areas, either independently or in connection with other company patents.</t>
  </si>
  <si>
    <t>Part of core-technology areas</t>
  </si>
  <si>
    <t>P_E8</t>
  </si>
  <si>
    <t>E8</t>
  </si>
  <si>
    <t>Is there alignment between the patent and the company's business strategy?</t>
  </si>
  <si>
    <t>There are various ways in which a patent can contribute to the company's business strategy - or vice versa, so that a particular patent field benefits from the support of the business strategy.</t>
  </si>
  <si>
    <t>Correlation between patent and company business strategy</t>
  </si>
  <si>
    <t>IPscore 3.0</t>
  </si>
  <si>
    <t xml:space="preserve"> IPscore is a tool to evaluate patents, technologies and research projects.</t>
  </si>
  <si>
    <t>Instructions and disclaimer</t>
  </si>
  <si>
    <t>Input</t>
  </si>
  <si>
    <t>A. Legal status</t>
  </si>
  <si>
    <t>B. Technology</t>
  </si>
  <si>
    <t>C. Market conditions</t>
  </si>
  <si>
    <t>D. Finance</t>
  </si>
  <si>
    <t>E. Strategy</t>
  </si>
  <si>
    <t>Financial Results</t>
  </si>
  <si>
    <t>Output</t>
  </si>
  <si>
    <t>Radar profiles</t>
  </si>
  <si>
    <t>Opportunity/Risk matrix</t>
  </si>
  <si>
    <t>Net present value</t>
  </si>
  <si>
    <t>Patent accounts chart</t>
  </si>
  <si>
    <t>Comparison of NPV/Points chart</t>
  </si>
  <si>
    <t>Print all questions and answers of the original IPscore on A3</t>
  </si>
  <si>
    <t xml:space="preserve">Further information at epo.org/ipscore </t>
  </si>
  <si>
    <t>Instructions</t>
  </si>
  <si>
    <t>All questions must be answered.</t>
  </si>
  <si>
    <t>In order to make all the information cohere, it is important for the object to which the patent belongs to be clearly defined, e.g. as a firm, a division, a market, a patent family or cluster, etc. This is important because when IPscore starts adding, subtracting, multiplying and dividing between numbers, they all have to refer to the same thing. Otherwise the old adage "garbage in, garbage out" will also hold true here.</t>
  </si>
  <si>
    <t>The assessment factor scales can be adjusted if they are not relevant to the company`s situation. The questions can be changed in the bottom area of each category. 
NB: If you adjust a scale, this adjustment will affect all patents in the database.</t>
  </si>
  <si>
    <t>Therefore it is crucial to decide on the organisational perspective from which the evaluation is to be made and to answer the questions with this in mind. Decide whether a single patent or a patent family or an organisational entity is to be the object of the evaluation. Be certain about whether the evaluation of the market and the financial situation of the patent refers to one or more products. The answers relating to financial results, and the assessment factors referring to percent of output/turnover, must concern the same object as the output/turnover figures given in the financial section of the evaluation.</t>
  </si>
  <si>
    <t xml:space="preserve">If different scales are required for special patent segments or company divisions, it will be necessary to create a new IPscore workbook with the relevant new scales. </t>
  </si>
  <si>
    <t>Disclaimer</t>
  </si>
  <si>
    <r>
      <t>IPscore is protected by copyright owned by the European Patent Organisation. The users agree to comply with the general conditions for the delivery of EPO information products (</t>
    </r>
    <r>
      <rPr>
        <sz val="11"/>
        <color rgb="FF0000FF"/>
        <rFont val="Calibri"/>
        <family val="2"/>
        <scheme val="minor"/>
      </rPr>
      <t>https://new.epo.org/en/service-support/ordering/
terms-and-conditions</t>
    </r>
    <r>
      <rPr>
        <sz val="11"/>
        <rFont val="Calibri"/>
        <family val="2"/>
        <scheme val="minor"/>
      </rPr>
      <t>). IPscore is a registered trade mark owned by the European Patent Organisation. Reference in external reports and other publications may be made only if it is indicated that IPscore is a registered trade mark. Parts of IPscore are password-protected or hidden. Entering the password "IPscore4You!" lets you show (unhide) sheets and make changes. Changes need to be clearly indicated in the tool so that they are visible to all stakeholders.</t>
    </r>
  </si>
  <si>
    <r>
      <t>IPscore is available free of charge from the</t>
    </r>
    <r>
      <rPr>
        <u/>
        <sz val="11"/>
        <color rgb="FF0000FF"/>
        <rFont val="Calibri"/>
        <family val="2"/>
        <scheme val="minor"/>
      </rPr>
      <t xml:space="preserve"> EPO</t>
    </r>
    <r>
      <rPr>
        <sz val="11"/>
        <rFont val="Calibri"/>
        <family val="2"/>
        <scheme val="minor"/>
      </rPr>
      <t>. It is provided "as is" and without any express or implied warranty, especially with regard to suitability or usability. In particular, there could be deficiencies in the functionality, data handling or bugs. Possible problems could cause data loss and other failures such as interruptions to the service and system crashes. You should not take any business-critical decisions based on analysis conducted with IPscore. The EPO will not be liable for any loss or damage suffered by any party as a result of their use of IPscore or any of its content.</t>
    </r>
  </si>
  <si>
    <t>Opportunity factors/Patent</t>
  </si>
  <si>
    <t>Risk factors/Patent</t>
  </si>
  <si>
    <t>Patent/OP</t>
  </si>
  <si>
    <t>Average Opportunity</t>
  </si>
  <si>
    <t>Average Risk</t>
  </si>
  <si>
    <t>Quadrant divisions</t>
  </si>
  <si>
    <t>x</t>
  </si>
  <si>
    <t>y</t>
  </si>
  <si>
    <t>Horizontal line left</t>
  </si>
  <si>
    <t>Horizontal line right</t>
  </si>
  <si>
    <t>Vertical line bottom</t>
  </si>
  <si>
    <t>Vertical line top</t>
  </si>
  <si>
    <t>A. Legal Status questions</t>
  </si>
  <si>
    <t>Explanation</t>
  </si>
  <si>
    <t>Patent 1</t>
  </si>
  <si>
    <t>Patent 2</t>
  </si>
  <si>
    <t>Patent 3</t>
  </si>
  <si>
    <t>Patent 4</t>
  </si>
  <si>
    <t>Patent 5</t>
  </si>
  <si>
    <t>Patent 6</t>
  </si>
  <si>
    <t>Patent 7</t>
  </si>
  <si>
    <t>Patent 8</t>
  </si>
  <si>
    <t>Patent 9</t>
  </si>
  <si>
    <t>Patent 10</t>
  </si>
  <si>
    <t>Patent 11</t>
  </si>
  <si>
    <t>Patent 12</t>
  </si>
  <si>
    <t>Patent 13</t>
  </si>
  <si>
    <t>Patent 14</t>
  </si>
  <si>
    <t>Patent 15</t>
  </si>
  <si>
    <t>Patent 16</t>
  </si>
  <si>
    <t>Patent 17</t>
  </si>
  <si>
    <t>Patent 18</t>
  </si>
  <si>
    <t>Patent 19</t>
  </si>
  <si>
    <t>Patent 20</t>
  </si>
  <si>
    <t>Patent 21</t>
  </si>
  <si>
    <t>Patent 22</t>
  </si>
  <si>
    <t>Patent 23</t>
  </si>
  <si>
    <t>Patent 24</t>
  </si>
  <si>
    <t>Patent 25</t>
  </si>
  <si>
    <t>2 - Patent application filed</t>
  </si>
  <si>
    <t>1 - Patent not yet applied for</t>
  </si>
  <si>
    <t>3 - National office novelty search or similar</t>
  </si>
  <si>
    <t>2 - Quick and dirty' search (simple database search) performed</t>
  </si>
  <si>
    <t>5 - Patent has more than a 12-year term remaining</t>
  </si>
  <si>
    <t>2 - Patent has 2-4 year term remaining</t>
  </si>
  <si>
    <t>4 - The claims are broadly inclusive</t>
  </si>
  <si>
    <t>5 - Patent protection in all existing and potentially relevant market area countries</t>
  </si>
  <si>
    <t>1 - Patent protection in a single national market only</t>
  </si>
  <si>
    <t>1 - No monitoring against infringement</t>
  </si>
  <si>
    <t>4 - Systematic monitoring of markets</t>
  </si>
  <si>
    <t>1 - Legal proceedings are very customary</t>
  </si>
  <si>
    <t>3 - Disputes are customary</t>
  </si>
  <si>
    <t>4 - Patent rights enforced in nearly all cases if not too expensive</t>
  </si>
  <si>
    <t>2 - Patent rights enforced in selected countries in important markets</t>
  </si>
  <si>
    <t>Comments to questions</t>
  </si>
  <si>
    <t xml:space="preserve">  </t>
  </si>
  <si>
    <t xml:space="preserve"> </t>
  </si>
  <si>
    <t>Adaptation of questions and answers (change below)</t>
  </si>
  <si>
    <t>Answer 1</t>
  </si>
  <si>
    <t>Answer 2</t>
  </si>
  <si>
    <t>Answer 3</t>
  </si>
  <si>
    <t>Answer 4</t>
  </si>
  <si>
    <t>Answer 5</t>
  </si>
  <si>
    <t>Risk factor</t>
  </si>
  <si>
    <t>Opportunity factor</t>
  </si>
  <si>
    <t>yes</t>
  </si>
  <si>
    <t>no</t>
  </si>
  <si>
    <t>Please enter the date of last update (optional)</t>
  </si>
  <si>
    <t>Please hide/unhide columns according to the patents that you want to see or print!</t>
  </si>
  <si>
    <t>Next category</t>
  </si>
  <si>
    <t>-&gt; B. Technology</t>
  </si>
  <si>
    <t>B. Technology questions</t>
  </si>
  <si>
    <t>5 - The invention can change the way in which the industry operates/ works</t>
  </si>
  <si>
    <t>1 - The invention has a marginal effect in relation to existing technology</t>
  </si>
  <si>
    <t>4 - There is substitute technology which is not yet competitive</t>
  </si>
  <si>
    <t>2 - There is a reasonably wide area of substitute technology</t>
  </si>
  <si>
    <t>3 - Production test has been completed</t>
  </si>
  <si>
    <t>3 - Some development of production processes is required before the patent can be utilised</t>
  </si>
  <si>
    <t>4 - Only slight development of production processes is required before the patent can be utilised</t>
  </si>
  <si>
    <t>2 - The technology is easy to copy and produce</t>
  </si>
  <si>
    <t>4 - The technology is complex and difficult to copy and produce</t>
  </si>
  <si>
    <t>2 - It is difficult but not impossible to identify infringing copycat products</t>
  </si>
  <si>
    <t>3 - It is comparatively easy to identify infringing copycat products</t>
  </si>
  <si>
    <t>4 - Use of the patent is dependent on licence agreements, but not with competitors</t>
  </si>
  <si>
    <t>2 - Use of the patent is dependent on some licence agreements with competitors</t>
  </si>
  <si>
    <t>5 - The patent provides distinctive features which can be used for marketing the product</t>
  </si>
  <si>
    <t>1 - The patent provides an improvement of product utility value which is very difficult to communicate</t>
  </si>
  <si>
    <t>Set minimum here</t>
  </si>
  <si>
    <t>Set maximum here</t>
  </si>
  <si>
    <t>Minimum value in portfolio</t>
  </si>
  <si>
    <t>Maximum value in portfolio</t>
  </si>
  <si>
    <t>-&gt; C. Market conditions</t>
  </si>
  <si>
    <t>Previous category</t>
  </si>
  <si>
    <t>&lt;- A. Legal status</t>
  </si>
  <si>
    <t>C. Market conditions questions</t>
  </si>
  <si>
    <t>5 - There is a well-known market and other tangible prominent markets</t>
  </si>
  <si>
    <t>1 - There is no known market for the patented technology</t>
  </si>
  <si>
    <t>1 - There is a high degree of development of competitive or substitute technology</t>
  </si>
  <si>
    <t>4 - Exclusivity in the market is a good probablility</t>
  </si>
  <si>
    <t>2 - Lower than competitors` price</t>
  </si>
  <si>
    <t>5 - Significantly higher than competitors` price</t>
  </si>
  <si>
    <t>4 - Knowledge of application potential and commercial opportunities</t>
  </si>
  <si>
    <t>3 - Knowledge of application potential and limited knowledge of commercial opportunities</t>
  </si>
  <si>
    <t>2 - Licensing revenue is possible to a lesser degree</t>
  </si>
  <si>
    <t>5 - Life-term permit/ licence approval from public authorities, or no permit/licence required to sell patent/product in the market</t>
  </si>
  <si>
    <t>1 - Permit/licence required. Refusal from public authorities</t>
  </si>
  <si>
    <t>Minimum in portfolio</t>
  </si>
  <si>
    <t>Maximum in portfolio</t>
  </si>
  <si>
    <t>-&gt; D. Finance</t>
  </si>
  <si>
    <t>&lt;- B. Technology</t>
  </si>
  <si>
    <t>similar split as in Colum R-U</t>
  </si>
  <si>
    <t>Min/max from sheet</t>
  </si>
  <si>
    <t>1 year [1]</t>
  </si>
  <si>
    <t>½ year [0,5]</t>
  </si>
  <si>
    <t>Very low (½%) [0,005]</t>
  </si>
  <si>
    <t>Low (2½%) [0,025]</t>
  </si>
  <si>
    <t>Very small extra turnover in the business area (½%) [0,005]</t>
  </si>
  <si>
    <t>Knowledge of application potential â€“ limited knowledge of commercial opportunities</t>
  </si>
  <si>
    <t>Medium (2.5%) [0,025]</t>
  </si>
  <si>
    <t>Low (½%) [0,005]</t>
  </si>
  <si>
    <t>Used formula for 2 significant figures calculation</t>
  </si>
  <si>
    <t>=ROUND(value;2-(1+INT(LOG10(ABS(value)))))</t>
  </si>
  <si>
    <t>from:</t>
  </si>
  <si>
    <t>=ROUND(value;number_of_digits-(1+INT(LOG10(ABS(value)))))</t>
  </si>
  <si>
    <t>D. Finance questions</t>
  </si>
  <si>
    <t>5 - Over 15 countries/all current and potential countries</t>
  </si>
  <si>
    <t>1 - Less than 3% of accumulated profits</t>
  </si>
  <si>
    <t>4 - Between 15 and 25% of accumulated profits</t>
  </si>
  <si>
    <t>-&gt; E. Strategy</t>
  </si>
  <si>
    <t>&lt;- C. Market conditions</t>
  </si>
  <si>
    <t xml:space="preserve">E. Strategy questions </t>
  </si>
  <si>
    <t>3 - To some degree</t>
  </si>
  <si>
    <t>1 - No</t>
  </si>
  <si>
    <t>2 - To a minor degree</t>
  </si>
  <si>
    <t>4 - To a large degree</t>
  </si>
  <si>
    <t>Patents can be used to capture areas of technology. This will obstruct future competitive development and competitive access to operate in given markets. |If there are already a number of patents within the area in question, it will be extremely difficult for the competitor to develop his own products.</t>
  </si>
  <si>
    <t>5 - To a very large degree</t>
  </si>
  <si>
    <t>Opportinity factor</t>
  </si>
  <si>
    <t>-&gt; Financial Results</t>
  </si>
  <si>
    <t>&lt;- D. Finance</t>
  </si>
  <si>
    <t>Factor/Financial assumptions</t>
  </si>
  <si>
    <t>Financial results from the company accounts</t>
  </si>
  <si>
    <t>Business turnover</t>
  </si>
  <si>
    <t>Direct costs</t>
  </si>
  <si>
    <t>Indirect costs</t>
  </si>
  <si>
    <t>Provision for depreciation</t>
  </si>
  <si>
    <t>Net result</t>
  </si>
  <si>
    <t>Depreciation period (in yrs)</t>
  </si>
  <si>
    <t>Definition of business area</t>
  </si>
  <si>
    <t>Share of current turnover</t>
  </si>
  <si>
    <t>Parameters used in the calculations</t>
  </si>
  <si>
    <t>Discount factor</t>
  </si>
  <si>
    <t xml:space="preserve">The net present value of the patented technology is: </t>
  </si>
  <si>
    <t>Date</t>
  </si>
  <si>
    <t>Revenue</t>
  </si>
  <si>
    <t>Revenue = C6*(1 + C2)Y-1 * Def_of_BusinessArea * (1 + C2)Y * 100 (computed for each year in which the product is on the market within its life expectancy)</t>
  </si>
  <si>
    <t>IF($A32&lt;=C$3;0;IF((-$A32+C$3)&gt;-1;($A32-C$3)*C$6*((1+C$4)^($A32-1))*C$23*((1+C$4)^$A32)*100;IF($A32&lt;=C$3+C$5;C$6*((1+C$4)^($A32-1))*C$23*((1+C$4)^$A32)*100;IF($A32&lt;C$3+C$5+1;(1-($A32-C$3-C$5))*C$6*((1+C$4)^($A32-1))*C$23*((1+C$4)^$A32)*100;0))))</t>
  </si>
  <si>
    <t>Share direct costs</t>
  </si>
  <si>
    <t>Fin_Share_Direct_costs_= Fin_Direct_costs/Fin_BusinessTurnover*100</t>
  </si>
  <si>
    <t>Share indirect costs</t>
  </si>
  <si>
    <t>Fin_Share_Indirect_costs_= Fin_Indirect_costs/Fin_BusinessTurnover*100</t>
  </si>
  <si>
    <t>Share costs</t>
  </si>
  <si>
    <t>Share_Costs = (Fin_Share_Direct_costs + Fin_Share_Indirect_costs)/100</t>
  </si>
  <si>
    <t>Costs</t>
  </si>
  <si>
    <r>
      <t xml:space="preserve">Costs = Revenue * D3 * Share_Costs </t>
    </r>
    <r>
      <rPr>
        <b/>
        <sz val="11"/>
        <color theme="1"/>
        <rFont val="Calibri"/>
        <family val="2"/>
        <scheme val="minor"/>
      </rPr>
      <t>+ D2 * Def_of_BusinessArea * 100
(bold part computed for each year before the product is introduced on the market)</t>
    </r>
  </si>
  <si>
    <t>Share depreciation</t>
  </si>
  <si>
    <t>Share_Deprec = Fin_Share_ProvisionForDeprec = Fin_ProvisionForDeprec/Fin_BusinessTurnover*100 (in%)</t>
  </si>
  <si>
    <t>Investment reduction</t>
  </si>
  <si>
    <t>InvestmentReduction = Fin_DeprecPeriod * Share_Deprec * (1-D4) * Def_of_BusinessArea * (1 + C2)^Y
(computed for each 1st year of the depreciation period, from the market appearance until the 10th year)</t>
  </si>
  <si>
    <t>(assumption that production equipment investmnet is only made in the year of market appearence) partial years are not considered</t>
  </si>
  <si>
    <t xml:space="preserve">Regained revenue </t>
  </si>
  <si>
    <t>Regained_revenue = (100 - Share_Costs *100) * (1-D1) * Def_of_BusinessArea * (1 + C2)^Y</t>
  </si>
  <si>
    <t>IF($A32&lt;=C$3;0;IF((-$A32+C$3)&gt;-1;($A32-C$3)*((100-C$45*100)*(1-C$7)*C$23*(1+C$4)^$A74);IF($A32&lt;=C$3+C$5;(100-C$45*100)*(1-C$7)*C$23*(1+C$4)^$A74;IF($A32&lt;C$3+C$5+1;(1-($A32-C$3-C$5))*((100-C$45*100)*(1-C$7)*C$23*(1+C$4)^$A74);0))))"</t>
  </si>
  <si>
    <t>Efficiency</t>
  </si>
  <si>
    <t>Efficiency = Share_Costs * 100 * (1-D3) * Def_of_BusinessArea * (1 + C2)^Y</t>
  </si>
  <si>
    <t>"IF($A32&lt;=C$3;0;IF((-$A32+C$3)&gt;-1;($A32-C$3)*C$6*((1+C$4)^($A32-1))*C$23*((1+C$4)^$A32)*100;IF($A32&lt;=C$3+C$5;C$6*((1+C$4)^($A32-1))*C$23*((1+C$4)^$A32)*100;IF($A32&lt;C$3+C$5+1;(1-($A32-C$3-C$5))*C$6*((1+C$4)^($A32-1))*C$23*((1+C$4)^$A32)*100;0))))"</t>
  </si>
  <si>
    <t>(to help with expected average business area turnover)</t>
  </si>
  <si>
    <t>expected average business area turnover</t>
  </si>
  <si>
    <t>Example for Y=6 if 06_Inv_index_2 (i.e., depreciation year
number) equals 1, and Fin_DeprecPeriod = 5:
01_Inv_index_5 = (06_Revenue + 07_Revenue +
08_Revenue + 09_Revenue + 10_Revenue) /
Fin_DeprecPeriod</t>
  </si>
  <si>
    <t>investment index</t>
  </si>
  <si>
    <t>Investments</t>
  </si>
  <si>
    <t>investments = expected average business area turnover * (investment intensity * investment
index)</t>
  </si>
  <si>
    <t xml:space="preserve">Liquidity </t>
  </si>
  <si>
    <t>Liquidity = Revenue - Costs - Investments + Regained_revenue + Efficiency + InvestmentReduction</t>
  </si>
  <si>
    <t>Business-area profits without the patent technology</t>
  </si>
  <si>
    <t>Without patent turnover</t>
  </si>
  <si>
    <t>WithoutPatent_Turnover = Fin_BusinessTurnover * D1 * (1 + C2)Y * Def_of_BusinessArea</t>
  </si>
  <si>
    <t>costs without patent</t>
  </si>
  <si>
    <t>WithoutPatent_Costs = Share_Costs * WithoutPatent_Turnover</t>
  </si>
  <si>
    <t>depreciation without patent</t>
  </si>
  <si>
    <t>WithoutPatent_Deprec = Share_Deprec/100 * WithoutPatent_Turnover</t>
  </si>
  <si>
    <t>IFERROR(IF($A32&lt;=C$3+C$5;(C153-C165-C177);IF($A32&lt;C$3+C$5+1;(1-($A32-C$3-C$5))*(C153-C165-C177);0));0)</t>
  </si>
  <si>
    <t>Profits without patent (in line with E&amp;Y; however end is tailed)</t>
  </si>
  <si>
    <t>WithoutPatent_Profits = WithoutPatent_Turnover - WithoutPatent_Costs - WithoutPatent_Deprec
(computed for each year until the sum of time to market and the life expectancy )</t>
  </si>
  <si>
    <t>Foreseeable profits for the patent technology</t>
  </si>
  <si>
    <t>Patent turnover</t>
  </si>
  <si>
    <t>Patent_Turnover = Revenue * Fin_BusinessTurnover/100</t>
  </si>
  <si>
    <t>Patent costs</t>
  </si>
  <si>
    <t>Patent_Costs = (Fin_BusinessTurnover * Costs/100 - ((WithoutPatent_Turnover / Def_of_BusinessArea) *
(Efficiency/100) / (1 + C2)Y)) - (Patent_regained_revenue / (Share_Costs) * Efficiency)/100</t>
  </si>
  <si>
    <t xml:space="preserve">Patent regained revenue </t>
  </si>
  <si>
    <t>Patent_regained_revenue = Fin_BusinessTurnover * Regained_Revenue/100</t>
  </si>
  <si>
    <t>Patent regained depreciation</t>
  </si>
  <si>
    <t>Patent_Regained_Deprec = Fin_BusinessTurnover * Def_of_BusinessArea * Share_Deprec * (1-D1) *
(1 + C2)Y / 100
(computed only if revenue for the current year is greater than 0)</t>
  </si>
  <si>
    <t>IF(C32&gt;0;IF($A32&lt;=C$3;0;IF((-$A32+C$3)&gt;-1;($A32-C$3)*(C$23*C$14*C$59*(1-C$7)*(1+C$4)^$A238/100);IF($A32&lt;=C$3+C$5;C$23*C$14*C$59*(1-C$7)*(1+C$4)^$A238/100;IF($A32&lt;C$3+C$5+1;(1-($A32-C$3-C$5))*(C$23*C$14*C$59*(1-C$7)*(1+C$4)^$A238/100);0))));0)</t>
  </si>
  <si>
    <t xml:space="preserve">Patent depreciation </t>
  </si>
  <si>
    <t>Patent_Deprec = ((Patent_Turnover * D4 * Share_Deprec / 100) -
(WithoutPatent_Turnover * Share_Deprec * (1- D4 ) / 100) -
Patent_Regained_Deprec * (1- D4))
(computed only if revenue for the current year is greater than 0)</t>
  </si>
  <si>
    <t>Patent profits</t>
  </si>
  <si>
    <t>Patent_Profits = Patent_Turnover - Patent_Costs - Patent_Deprec - Patent_Regained_Deprec +
Patent_regained_revenue</t>
  </si>
  <si>
    <t>Business-area profits with the patent technology</t>
  </si>
  <si>
    <t>WithoutPatent_Profits + Patent_Profits
(computed for all years)</t>
  </si>
  <si>
    <t>Comparison of NPV/points</t>
  </si>
  <si>
    <t>NPV</t>
  </si>
  <si>
    <t>Factor/Financial assumptions (to be changed in the respective categories)</t>
  </si>
  <si>
    <t>Please select diagram above to change the displayed content and format:</t>
  </si>
  <si>
    <t>- select the patents and criteria to be displayed in the filter section (e.g. if you want to adjust the selection)</t>
  </si>
  <si>
    <t>Risk factor?</t>
  </si>
  <si>
    <t>A. Legal Status</t>
  </si>
  <si>
    <t>Assessment factor</t>
  </si>
  <si>
    <t>SUM</t>
  </si>
  <si>
    <t>Opportuinty factor?</t>
  </si>
  <si>
    <t>Factor</t>
  </si>
  <si>
    <t>Option 1</t>
  </si>
  <si>
    <t>Option 2</t>
  </si>
  <si>
    <t>Option 3</t>
  </si>
  <si>
    <t>Option 4</t>
  </si>
  <si>
    <t>Option 5</t>
  </si>
  <si>
    <t>1: Patent not yet applied for</t>
  </si>
  <si>
    <t>2: Patent application filed</t>
  </si>
  <si>
    <t>3: Novelty search and patentability evaluation completed</t>
  </si>
  <si>
    <t>4: Patent granted</t>
  </si>
  <si>
    <t>5: Opposition period expired</t>
  </si>
  <si>
    <t>What is the patent’s legal position of strength?</t>
  </si>
  <si>
    <t>1: No novelty search</t>
  </si>
  <si>
    <t>2: ’Quick and dirty’ search (simple database search) performed</t>
  </si>
  <si>
    <t>3: National office novelty search or similar</t>
  </si>
  <si>
    <t>4: International novelty search</t>
  </si>
  <si>
    <t>5: Novelty search and infringement search</t>
  </si>
  <si>
    <t>1: Patent has 0-2 year term remaining</t>
  </si>
  <si>
    <t>2: Patent has 2-4 year term remaining</t>
  </si>
  <si>
    <t>3: Patent has 4-8 year term remaining</t>
  </si>
  <si>
    <t>4: Patent has 8-12 year term remaining</t>
  </si>
  <si>
    <t>5: Patent has more than a 12-year term remaining</t>
  </si>
  <si>
    <t>1: The claims are very narrow and specific</t>
  </si>
  <si>
    <t>2: The claims are quite narrow</t>
  </si>
  <si>
    <t>3: The claims are reasonably broad</t>
  </si>
  <si>
    <t>4: The claims are broadly inclusive</t>
  </si>
  <si>
    <t>5: The claims comprise a general principle</t>
  </si>
  <si>
    <t>Does the patent’s geographical coverage include the relevant markets?</t>
  </si>
  <si>
    <t>1: Patent protection in a single national market only</t>
  </si>
  <si>
    <t>2: Patent protection in a few market area countries</t>
  </si>
  <si>
    <t>3: Patent protection in most market area countries</t>
  </si>
  <si>
    <t>4: Patent protection in all existing market area countries</t>
  </si>
  <si>
    <t>5: Patent protection in all existing and potentially relevant market area countries</t>
  </si>
  <si>
    <t>1: No monitoring against infringement</t>
  </si>
  <si>
    <t>2: Random monitoring via reports from sales agents</t>
  </si>
  <si>
    <t>3: Some degree of systematic monitoring of selected competitor products</t>
  </si>
  <si>
    <t>4: Systematic monitoring of markets</t>
  </si>
  <si>
    <t>5: Formalised global monitoring</t>
  </si>
  <si>
    <t>1: Legal proceedings are very customary</t>
  </si>
  <si>
    <t>2: Legal proceedings exist</t>
  </si>
  <si>
    <t>3: Disputes are customary</t>
  </si>
  <si>
    <t>4: Disputes exist</t>
  </si>
  <si>
    <t>5: Disputes and legal proceedings are not customary</t>
  </si>
  <si>
    <t>1: In general, too expensive and difficult to enforce patent rights</t>
  </si>
  <si>
    <t>2: Patent rights enforced in selected countries in important markets</t>
  </si>
  <si>
    <t>3: Patent rights  enforced in case of selected competitors</t>
  </si>
  <si>
    <t>4: Patent rights enforced in nearly all cases if not too expensive</t>
  </si>
  <si>
    <t>5: Patent rights always enforced</t>
  </si>
  <si>
    <t>1: The invention has a marginal effect in relation to existing technology</t>
  </si>
  <si>
    <t>2: The invention has some improvement of effect in relation to existing technology</t>
  </si>
  <si>
    <t>3: The invention has improvement of effect in relation to existing technology</t>
  </si>
  <si>
    <t>4: The invention has substantial improvement of effect and is clearly groundbreaking</t>
  </si>
  <si>
    <t>5: The invention can change the way in which the industry operates/ works</t>
  </si>
  <si>
    <t>1: The technology is representative of a field where there is new, substitute and dominating technology</t>
  </si>
  <si>
    <t>2: There is a reasonably wide area of substitute technology</t>
  </si>
  <si>
    <t>3: There is substitute technology, but it is limited in use and range</t>
  </si>
  <si>
    <t>4: There is substitute technology which is not yet competitive</t>
  </si>
  <si>
    <t>5: There are no known substitute technologies</t>
  </si>
  <si>
    <t>1: The invention has been tested in theory according to calculations</t>
  </si>
  <si>
    <t>2: There have been experiments/ one-off tests</t>
  </si>
  <si>
    <t>3: Production test has been completed</t>
  </si>
  <si>
    <t>4: Production running in</t>
  </si>
  <si>
    <t>5: Full-scale production</t>
  </si>
  <si>
    <t>1: The patent requires an entirely new production process</t>
  </si>
  <si>
    <t>2: Substantial development of production processes is required before the patent can be utilised</t>
  </si>
  <si>
    <t>3: Some development of production processes is required before the patent can be utilised</t>
  </si>
  <si>
    <t>4: Only slight development of production processes is required before the patent can be utilised</t>
  </si>
  <si>
    <t>5: The patent can be utilised with the current production technology</t>
  </si>
  <si>
    <t>1: 5 years before commercialisation [5]</t>
  </si>
  <si>
    <t>2: 2 years [2]</t>
  </si>
  <si>
    <t>3: 1 year [1]</t>
  </si>
  <si>
    <t>4: ½ year [0,5]</t>
  </si>
  <si>
    <t>5: 0 years – ready for commercial activities [0]</t>
  </si>
  <si>
    <t>1: The technology is easily identified and easy to copy and produce</t>
  </si>
  <si>
    <t>2: The technology is easy to copy and produce</t>
  </si>
  <si>
    <t>3: The technology is comparatively easy to identify and to copy and produce</t>
  </si>
  <si>
    <t>4: The technology is complex and difficult to copy and produce</t>
  </si>
  <si>
    <t>5: The technology is complex and extremely difficult to copy and produce</t>
  </si>
  <si>
    <t>1: It is extremely difficult to identify infringing copycat products</t>
  </si>
  <si>
    <t>2: It is difficult but not impossible to identify infringing copycat products</t>
  </si>
  <si>
    <t>3: It is comparatively easy to identify infringing copycat products</t>
  </si>
  <si>
    <t>4: It is easy to identify infringing copycat products</t>
  </si>
  <si>
    <t>5: It is extremely easy to identify infringing copycat products</t>
  </si>
  <si>
    <t>1: Use of the patent is dependent on extensive licence agreements with competitors</t>
  </si>
  <si>
    <t>2: Use of the patent is dependent on some licence agreements with competitors</t>
  </si>
  <si>
    <t>3: Use of the patent is not dependent on any particular licence agreements with competitors</t>
  </si>
  <si>
    <t>4: Use of the patent is dependent on licence agreements, but not with competitors</t>
  </si>
  <si>
    <t>5: Use of the patent is independent of licence agreements</t>
  </si>
  <si>
    <t>1: The patent provides an improvement of product utility value which is very difficult to communicate</t>
  </si>
  <si>
    <t>2: The patent provides an improvement of product utility value which is difficult to communicate</t>
  </si>
  <si>
    <t>3: The patent provides a communicable improvement of product utility value</t>
  </si>
  <si>
    <t>4: The patent provides a mild improvement of product utility value which is easy to communicate</t>
  </si>
  <si>
    <t>5: The patent provides distinctive features which can be used for marketing the product</t>
  </si>
  <si>
    <t>1: There is no known market for the patented technology</t>
  </si>
  <si>
    <t>2: The patented technology has not yet been targeted at a particular market</t>
  </si>
  <si>
    <t>3: There is a well-known market for the patented  technology</t>
  </si>
  <si>
    <t>4: There is a well-known market and further, well-defined market options</t>
  </si>
  <si>
    <t>5: There is a well-known market and other tangible prominent markets</t>
  </si>
  <si>
    <t>1: Very low (½%) [0,005]</t>
  </si>
  <si>
    <t>2: Low (2½%) [0,025]</t>
  </si>
  <si>
    <t>3: Medium (5%) [0,05]</t>
  </si>
  <si>
    <t>4: High (8%) [0,08]</t>
  </si>
  <si>
    <t>5: Very high (15%) [0,15]</t>
  </si>
  <si>
    <t>1: ½ year [0,5]</t>
  </si>
  <si>
    <t>2: 1 year [1]</t>
  </si>
  <si>
    <t>3: 2 years [2]</t>
  </si>
  <si>
    <t>4: 4 years [4]</t>
  </si>
  <si>
    <t>5: 8 years [8]</t>
  </si>
  <si>
    <t>1: There is a high degree of development of competitive or substitute technology</t>
  </si>
  <si>
    <t>2: It is probable that competitive or substitute technology is being developed</t>
  </si>
  <si>
    <t>3: There is a 50% chance that competitive or substitute technology is being developed</t>
  </si>
  <si>
    <t>4: Exclusivity in the market is a good probablility</t>
  </si>
  <si>
    <t>5: Exclusivity in the market is by and large certain</t>
  </si>
  <si>
    <t>1: Attainable sales price significantly lower than competitors` price</t>
  </si>
  <si>
    <t>2: Lower than competitors` price</t>
  </si>
  <si>
    <t>3: Price equal to competitors`</t>
  </si>
  <si>
    <t>4: Higher than competitors` price</t>
  </si>
  <si>
    <t>5: Significantly higher than competitors` price</t>
  </si>
  <si>
    <t>1: Very small extra turnover in the business area (½%) [0,005]</t>
  </si>
  <si>
    <t>2: Small (2%) [0,02]</t>
  </si>
  <si>
    <t>3: Medium (4%) [0,04]</t>
  </si>
  <si>
    <t>4: Large (6%) [0,06]</t>
  </si>
  <si>
    <t>5: Very large (10%) [0,1]</t>
  </si>
  <si>
    <t>1: Current company knowledge is of limited application potential only</t>
  </si>
  <si>
    <t>2: Limited knowledge of application potential and commercial opportunities</t>
  </si>
  <si>
    <t>3: Knowledge of application potential – limited knowledge of commercial opportunities</t>
  </si>
  <si>
    <t>4: Knowledge of application potential and commercial opportunities</t>
  </si>
  <si>
    <t>5: The company has a full knowledge of application potential and commercial opportunities</t>
  </si>
  <si>
    <t>1: No relevant prospects for creating revenue from licensing agreements</t>
  </si>
  <si>
    <t>2: Licensing revenue is possible to a lesser degree</t>
  </si>
  <si>
    <t>3: Good prospects/ potential for creating revenue from licensing agreements</t>
  </si>
  <si>
    <t>4: Very good prospects/ potential for creating revenue from licensing agreements</t>
  </si>
  <si>
    <t>5: Extremely good prospects/ potential for creating revenue from licensing agreements</t>
  </si>
  <si>
    <t>1: Permit/licence required. Refusal from public authorities</t>
  </si>
  <si>
    <t>2: Permit/ licence application not submitted to authorities or already submitted but provisionally refused</t>
  </si>
  <si>
    <t>3: Permit/ licence application submitted to authorities - no answer yet</t>
  </si>
  <si>
    <t>4: Limited-term permit/ licence approval from public authorities</t>
  </si>
  <si>
    <t>5: Life-term permit/ licence approval from public authorities, or no permit/licence required to sell patent/product in the market</t>
  </si>
  <si>
    <t>1: 100% of business output can be maintained without the patented technology [1]</t>
  </si>
  <si>
    <t>2: 75% [0,75]</t>
  </si>
  <si>
    <t>3: 50% [0,5]</t>
  </si>
  <si>
    <t>4: 25% [0,25]</t>
  </si>
  <si>
    <t>5: 0% [0]</t>
  </si>
  <si>
    <t>1: Extremely high investment (30% of business area turnover) [0,3]</t>
  </si>
  <si>
    <t>2: Very high (15%) [0,15]</t>
  </si>
  <si>
    <t>3: High (8%) [0,08]</t>
  </si>
  <si>
    <t>4: Medium (2.5%) [0,025]</t>
  </si>
  <si>
    <t>5: Low (½%) [0,005]</t>
  </si>
  <si>
    <t>1: 30% increase due to use of the patented technology [1,3]</t>
  </si>
  <si>
    <t>2: 15% increase due to use of the patented technology [1,15]</t>
  </si>
  <si>
    <t>3: No increase or decrease [1]</t>
  </si>
  <si>
    <t>4: 15% decrease due to use of the patented technology [0,85]</t>
  </si>
  <si>
    <t>5: 30% decrease due to use of the patented technology [0,7]</t>
  </si>
  <si>
    <t>1: 120% of present investment intensity [1,2]</t>
  </si>
  <si>
    <t>2: 110% of present investment intensity [1,1]</t>
  </si>
  <si>
    <t>3: 100% of present investment intensity - investment-neutral [1]</t>
  </si>
  <si>
    <t>4: 70% of present investment intensity [0,7]</t>
  </si>
  <si>
    <t>5: 50% of present investment intensity [0,5]</t>
  </si>
  <si>
    <t>1: Maintenance in one country</t>
  </si>
  <si>
    <t>2: 2-5 countries</t>
  </si>
  <si>
    <t>3: 5-10 countries</t>
  </si>
  <si>
    <t>4: 10-15 countries</t>
  </si>
  <si>
    <t>5: Over 15 countries/all current and potential countries</t>
  </si>
  <si>
    <t>1: Less than 3% of accumulated profits</t>
  </si>
  <si>
    <t>2: Between 3 and 10% of accumulated profits</t>
  </si>
  <si>
    <t>3: Between 10 and 15% of accumulated profits</t>
  </si>
  <si>
    <t>4: Between 15 and 25% of accumulated profits</t>
  </si>
  <si>
    <t>5: More than 25% of accumulated profits</t>
  </si>
  <si>
    <t>1: No</t>
  </si>
  <si>
    <t>2: To a minor degree</t>
  </si>
  <si>
    <t>3: To some degree</t>
  </si>
  <si>
    <t>4: To a large degree</t>
  </si>
  <si>
    <t>5: To a very large degree</t>
  </si>
  <si>
    <t>Is the object of the patent to ensure ”freedom to operate” - to ensure the space for your own development activities?</t>
  </si>
  <si>
    <t>Does the patent form part of the company’s core-technology areas?</t>
  </si>
  <si>
    <t>Is there alignment between the patent and the company’s business strategy?</t>
  </si>
  <si>
    <t>Enter changes after first release here
Version</t>
  </si>
  <si>
    <t>What</t>
  </si>
  <si>
    <t>When</t>
  </si>
  <si>
    <t>3.0</t>
  </si>
  <si>
    <t>Release of IPscore version 3.0 - details see release notes</t>
  </si>
  <si>
    <t>3.01</t>
  </si>
  <si>
    <t>Disclosure of the password "IPscore4You!" for transparency and adpatations</t>
  </si>
  <si>
    <t>使用說明</t>
  </si>
  <si>
    <t>所有問題都必須回答。</t>
  </si>
  <si>
    <t>為了使所有資訊相互關聯，重要的是要清楚定義專利所屬的對象，例如公司、部門、市場、專利家族或專利群等。這一點很重要，因為當 IPscore 開始對數字進行加減乘除運算時，這些數字都必須指向同一個對象。否則，「垃圾進，垃圾出」的老話在這裡也同樣適用。</t>
  </si>
  <si>
    <t>如果評估因素量表不適合公司情況，可以進行調整。問題可以在每個類別的底部區域進行修改。
注意：如果您調整了量表，此調整將影響資料庫中的所有專利。</t>
  </si>
  <si>
    <t>因此，決定從哪個組織角度進行評估並據此回答問題至關重要。決定評估對象是單一專利、專利家族還是組織實體。確認市場和專利財務狀況的評估是否涉及一個或多個產品。與財務結果相關的答案，以及涉及產出/營業額百分比的評估因素，必須與財務部分給出的產出/營業額數字指向同一對象。</t>
  </si>
  <si>
    <t>如果特定專利區段或公司部門需要不同的量表，則需要建立具有相關新量表的新 IPscore 工作簿。</t>
  </si>
  <si>
    <t>免責聲明</t>
  </si>
  <si>
    <t>IPscore 受歐洲專利組織擁有的版權保護。使用者同意遵守歐洲專利局資訊產品交付的一般條款（https://new.epo.org/en/service-support/ordering/terms-and-conditions）。IPscore 是歐洲專利組織擁有的註冊商標。只有在註明 IPscore 是註冊商標的情況下，才可以在外部報告和其他出版物中引用。IPscore 的部分內容受密碼保護或隱藏。輸入密碼「IPscore4You!」可以顯示（取消隱藏）工作表並進行修改。修改需要在工具中清楚標示，以便所有利益相關者都能看到。</t>
  </si>
  <si>
    <t>IPscore 由歐洲專利局免費提供。它按「現狀」提供，不附帶任何明示或暗示的保證，特別是關於適用性或可用性方面。特別是，功能、資料處理或程式碼可能存在缺陷。可能的問題可能導致資料遺失和其他故障，如服務中斷和系統崩潰。您不應根據使用 IPscore 進行的分析做出任何業務關鍵決策。歐洲專利局不對任何一方因使用 IPscore 或其任何內容而遭受的任何損失或損害負責。</t>
  </si>
  <si>
    <t xml:space="preserve"> IPscore 是一個用於評估專利、技術和研究項目的工具。</t>
  </si>
  <si>
    <t>使用說明與免責聲明</t>
  </si>
  <si>
    <t>輸入</t>
  </si>
  <si>
    <t>A. 法律狀態</t>
  </si>
  <si>
    <t>B. 技術</t>
  </si>
  <si>
    <t>C. 市場條件</t>
  </si>
  <si>
    <t>D. 財務</t>
  </si>
  <si>
    <t>E. 策略</t>
  </si>
  <si>
    <t>財務結果</t>
  </si>
  <si>
    <t>輸出</t>
  </si>
  <si>
    <t>雷達圖分析</t>
  </si>
  <si>
    <t>機會/風險矩陣</t>
  </si>
  <si>
    <t>風險因素</t>
  </si>
  <si>
    <t>機會因素</t>
  </si>
  <si>
    <t>淨現值</t>
  </si>
  <si>
    <t>專利帳目圖表</t>
  </si>
  <si>
    <t>淨現值/分數比較圖表</t>
  </si>
  <si>
    <t>在A3紙張上列印原始IPscore的所有問題和答案</t>
  </si>
  <si>
    <t>更多資訊請參閱 epo.org/ipscore</t>
  </si>
  <si>
    <t>A. 法律狀態問題</t>
    <phoneticPr fontId="22" type="noConversion"/>
  </si>
  <si>
    <t>說明</t>
  </si>
  <si>
    <t>說明</t>
    <phoneticPr fontId="22" type="noConversion"/>
  </si>
  <si>
    <t>專利 1</t>
  </si>
  <si>
    <t>專利 1</t>
    <phoneticPr fontId="22" type="noConversion"/>
  </si>
  <si>
    <t>專利 2</t>
  </si>
  <si>
    <t>專利 2</t>
    <phoneticPr fontId="22" type="noConversion"/>
  </si>
  <si>
    <t>專利 3</t>
  </si>
  <si>
    <t>專利 3</t>
    <phoneticPr fontId="22" type="noConversion"/>
  </si>
  <si>
    <t>專利 4</t>
  </si>
  <si>
    <t>專利 4</t>
    <phoneticPr fontId="22" type="noConversion"/>
  </si>
  <si>
    <t>專利 5</t>
  </si>
  <si>
    <t>專利 5</t>
    <phoneticPr fontId="22" type="noConversion"/>
  </si>
  <si>
    <t>專利 6</t>
  </si>
  <si>
    <t>專利 6</t>
    <phoneticPr fontId="22" type="noConversion"/>
  </si>
  <si>
    <t>專利 7</t>
  </si>
  <si>
    <t>專利 7</t>
    <phoneticPr fontId="22" type="noConversion"/>
  </si>
  <si>
    <t>專利 8</t>
  </si>
  <si>
    <t>專利 8</t>
    <phoneticPr fontId="22" type="noConversion"/>
  </si>
  <si>
    <t>專利 9</t>
  </si>
  <si>
    <t>專利 9</t>
    <phoneticPr fontId="22" type="noConversion"/>
  </si>
  <si>
    <t>專利 10</t>
  </si>
  <si>
    <t>專利 10</t>
    <phoneticPr fontId="22" type="noConversion"/>
  </si>
  <si>
    <t>專利 11</t>
  </si>
  <si>
    <t>專利 11</t>
    <phoneticPr fontId="22" type="noConversion"/>
  </si>
  <si>
    <t>專利 12</t>
  </si>
  <si>
    <t>專利 12</t>
    <phoneticPr fontId="22" type="noConversion"/>
  </si>
  <si>
    <t>專利 13</t>
  </si>
  <si>
    <t>專利 13</t>
    <phoneticPr fontId="22" type="noConversion"/>
  </si>
  <si>
    <t>專利 14</t>
  </si>
  <si>
    <t>專利 14</t>
    <phoneticPr fontId="22" type="noConversion"/>
  </si>
  <si>
    <t>專利 15</t>
  </si>
  <si>
    <t>專利 15</t>
    <phoneticPr fontId="22" type="noConversion"/>
  </si>
  <si>
    <t>專利 16</t>
  </si>
  <si>
    <t>專利 16</t>
    <phoneticPr fontId="22" type="noConversion"/>
  </si>
  <si>
    <t>專利 17</t>
  </si>
  <si>
    <t>專利 17</t>
    <phoneticPr fontId="22" type="noConversion"/>
  </si>
  <si>
    <t>專利 18</t>
  </si>
  <si>
    <t>專利 18</t>
    <phoneticPr fontId="22" type="noConversion"/>
  </si>
  <si>
    <t>專利 19</t>
  </si>
  <si>
    <t>專利 19</t>
    <phoneticPr fontId="22" type="noConversion"/>
  </si>
  <si>
    <t>專利 20</t>
  </si>
  <si>
    <t>專利 20</t>
    <phoneticPr fontId="22" type="noConversion"/>
  </si>
  <si>
    <t>專利 21</t>
  </si>
  <si>
    <t>專利 21</t>
    <phoneticPr fontId="22" type="noConversion"/>
  </si>
  <si>
    <t>專利 22</t>
  </si>
  <si>
    <t>專利 22</t>
    <phoneticPr fontId="22" type="noConversion"/>
  </si>
  <si>
    <t>專利 23</t>
  </si>
  <si>
    <t>專利 23</t>
    <phoneticPr fontId="22" type="noConversion"/>
  </si>
  <si>
    <t>專利 24</t>
  </si>
  <si>
    <t>專利 24</t>
    <phoneticPr fontId="22" type="noConversion"/>
  </si>
  <si>
    <t>專利 25</t>
  </si>
  <si>
    <t>專利 25</t>
    <phoneticPr fontId="22" type="noConversion"/>
  </si>
  <si>
    <t>A1: 專利的狀態為何？</t>
  </si>
  <si>
    <t>A1: 專利的狀態為何？</t>
    <phoneticPr fontId="22" type="noConversion"/>
  </si>
  <si>
    <t>專利申請涉及相當程度的不確定性，包括在新穎性檢索、發明步驟評估等之後專利是否會被核准。因此，已獲核准的專利比剛提出申請的專利獲得更高的分數。</t>
    <phoneticPr fontId="22" type="noConversion"/>
  </si>
  <si>
    <t>2 - 已提出專利申請</t>
    <phoneticPr fontId="22" type="noConversion"/>
  </si>
  <si>
    <t>1 - 尚未申請專利</t>
    <phoneticPr fontId="22" type="noConversion"/>
  </si>
  <si>
    <t>請選擇答案</t>
  </si>
  <si>
    <t>請選擇答案</t>
    <phoneticPr fontId="22" type="noConversion"/>
  </si>
  <si>
    <t>A2: 專利的法律地位強度如何？</t>
  </si>
  <si>
    <t>A2: 專利的法律地位強度如何？</t>
    <phoneticPr fontId="22" type="noConversion"/>
  </si>
  <si>
    <t>此因素涉及專利在爭議和法律訴訟中的可辯護性和穩固性。在申請期間的不同階段，這也可能涉及對申請被駁回或限制的可能性評估。新核准的專利如果遭到異議可能面臨後續撤銷的風險。對於較成熟的專利，法律訴訟可能會對專利的有效性進行嚴格審查。如果專利經受住了此類攻擊並存續下來，則可被認為更具可辯護性，因而更有價值。然而，針對專利的異議和法院訴訟很少見。因此，所使用的評分標準著重於您個人能做什麼來釐清專利相對於現有專利、先前技術等的可辯護性。</t>
    <phoneticPr fontId="22" type="noConversion"/>
  </si>
  <si>
    <t>3 - 國家專利局新穎性檢索或類似</t>
    <phoneticPr fontId="22" type="noConversion"/>
  </si>
  <si>
    <t>2 - 快速簡易檢索（簡單資料庫檢索）已完成</t>
    <phoneticPr fontId="22" type="noConversion"/>
  </si>
  <si>
    <t>A3: 專利的有效期還剩多長時間？</t>
  </si>
  <si>
    <t>A3: 專利的有效期還剩多長時間？</t>
    <phoneticPr fontId="22" type="noConversion"/>
  </si>
  <si>
    <t>評估專利在其生命週期中所處的階段。它是新的、成熟的還是即將到期？如果可以延長專利期限（例如藥品），則必須將延長期限納入專利剩餘期限。</t>
    <phoneticPr fontId="22" type="noConversion"/>
  </si>
  <si>
    <t>5 - 專利剩餘期限超過12年</t>
    <phoneticPr fontId="22" type="noConversion"/>
  </si>
  <si>
    <t>2 - 專利剩餘期限2-4年</t>
    <phoneticPr fontId="22" type="noConversion"/>
  </si>
  <si>
    <t>A4: 專利請求項的範圍和完整性如何？</t>
  </si>
  <si>
    <t>A4: 專利請求項的範圍和完整性如何？</t>
    <phoneticPr fontId="22" type="noConversion"/>
  </si>
  <si>
    <t>專利請求項的廣度可能是在發明本質周圍建構保護屏障的決定因素。此外，廣泛的請求項將享有更廣泛的可能構造實施方式，從而增加專利的利用範圍。請求項越廣泛，專利的潛在價值越大。</t>
    <phoneticPr fontId="22" type="noConversion"/>
  </si>
  <si>
    <t>4 - 請求項範圍廣泛且包容</t>
    <phoneticPr fontId="22" type="noConversion"/>
  </si>
  <si>
    <t>A5: 專利的地理覆蓋範圍是否包括相關市場？</t>
  </si>
  <si>
    <t>A5: 專利的地理覆蓋範圍是否包括相關市場？</t>
    <phoneticPr fontId="22" type="noConversion"/>
  </si>
  <si>
    <t>在多個國家持有的專利被認為比僅在一個國家提供保護的專利更有價值。當然，只有相關國家才是重要的，即您自己的市場區域和競爭對手的市場區域、仿冒國家，以及提供原材料或生產的國家。</t>
    <phoneticPr fontId="22" type="noConversion"/>
  </si>
  <si>
    <t>5 - 在所有現有和潛在相關市場區域國家獲得專利保護</t>
    <phoneticPr fontId="22" type="noConversion"/>
  </si>
  <si>
    <t>1 - 僅在單一國內市場獲得專利保護</t>
    <phoneticPr fontId="22" type="noConversion"/>
  </si>
  <si>
    <t>A6: 是否監控專利以識別侵權行為？</t>
  </si>
  <si>
    <t>A6: 是否監控專利以識別侵權行為？</t>
    <phoneticPr fontId="22" type="noConversion"/>
  </si>
  <si>
    <t>此評估因素將展示公司監控其權利的能力和意願。是否已建立任何形式的正式監控流程，還是識別侵權行為的監控較為隨機？如果專利監控或多或少是隨機進行的，將對專利價值產生負面影響。如果不採取措施維護已授予的權利，這些權利就沒有太大價值。</t>
    <phoneticPr fontId="22" type="noConversion"/>
  </si>
  <si>
    <t>1 - 無侵權監控</t>
    <phoneticPr fontId="22" type="noConversion"/>
  </si>
  <si>
    <t>4 - 系統性市場監控</t>
    <phoneticPr fontId="22" type="noConversion"/>
  </si>
  <si>
    <t>A7: 在營運市場中爭議和法律訴訟是否常見？</t>
  </si>
  <si>
    <t>A7: 在營運市場中爭議和法律訴訟是否常見？</t>
    <phoneticPr fontId="22" type="noConversion"/>
  </si>
  <si>
    <t>專利在競爭激烈的市場中很有價值。然而，爭議和法律訴訟獲得較低分數，因為它們通常對公司資源要求很高，而缺乏爭議和法律訴訟的傳統則獲得較高分數。</t>
    <phoneticPr fontId="22" type="noConversion"/>
  </si>
  <si>
    <t>1 - 法律訴訟非常常見</t>
    <phoneticPr fontId="22" type="noConversion"/>
  </si>
  <si>
    <t>3 - 爭議很常見</t>
    <phoneticPr fontId="22" type="noConversion"/>
  </si>
  <si>
    <t>A8: 公司是否有能力執行專利權？</t>
  </si>
  <si>
    <t>A8: 公司是否有能力執行專利權？</t>
    <phoneticPr fontId="22" type="noConversion"/>
  </si>
  <si>
    <t>根據公司將專利侵權者訴諸法庭的能力來評估公司的資源。如果公司沒有財務能力來追訴權利侵權，這將對專利價值產生負面影響。</t>
    <phoneticPr fontId="22" type="noConversion"/>
  </si>
  <si>
    <t>4 - 在大多數情況下執行專利權（如果費用不太高）</t>
    <phoneticPr fontId="22" type="noConversion"/>
  </si>
  <si>
    <t>2 - 在重要市場的選定國家執行專利權</t>
    <phoneticPr fontId="22" type="noConversion"/>
  </si>
  <si>
    <t>問題評論</t>
  </si>
  <si>
    <t>問題評論</t>
    <phoneticPr fontId="22" type="noConversion"/>
  </si>
  <si>
    <t>請在下方輸入專利 1 的評論：</t>
  </si>
  <si>
    <t>請在下方輸入專利 1 的評論：</t>
    <phoneticPr fontId="22" type="noConversion"/>
  </si>
  <si>
    <t>請在下方輸入專利 2 的評論：</t>
  </si>
  <si>
    <t>請在下方輸入專利 2 的評論：</t>
    <phoneticPr fontId="22" type="noConversion"/>
  </si>
  <si>
    <t>請在下方輸入專利 3 的評論：</t>
  </si>
  <si>
    <t>請在下方輸入專利 3 的評論：</t>
    <phoneticPr fontId="22" type="noConversion"/>
  </si>
  <si>
    <t>請在下方輸入專利 4 的評論：</t>
  </si>
  <si>
    <t>請在下方輸入專利 4 的評論：</t>
    <phoneticPr fontId="22" type="noConversion"/>
  </si>
  <si>
    <t>請在下方輸入專利 5 的評論：</t>
  </si>
  <si>
    <t>請在下方輸入專利 5 的評論：</t>
    <phoneticPr fontId="22" type="noConversion"/>
  </si>
  <si>
    <t>請在下方輸入專利 6 的評論：</t>
  </si>
  <si>
    <t>請在下方輸入專利 6 的評論：</t>
    <phoneticPr fontId="22" type="noConversion"/>
  </si>
  <si>
    <t>請在下方輸入專利 7 的評論：</t>
  </si>
  <si>
    <t>請在下方輸入專利 7 的評論：</t>
    <phoneticPr fontId="22" type="noConversion"/>
  </si>
  <si>
    <t>請在下方輸入專利 8 的評論：</t>
  </si>
  <si>
    <t>請在下方輸入專利 8 的評論：</t>
    <phoneticPr fontId="22" type="noConversion"/>
  </si>
  <si>
    <t>請在下方輸入專利 9 的評論：</t>
  </si>
  <si>
    <t>請在下方輸入專利 9 的評論：</t>
    <phoneticPr fontId="22" type="noConversion"/>
  </si>
  <si>
    <t>請在下方輸入專利 10 的評論：</t>
  </si>
  <si>
    <t>請在下方輸入專利 10 的評論：</t>
    <phoneticPr fontId="22" type="noConversion"/>
  </si>
  <si>
    <t>請在下方輸入專利 11 的評論：</t>
  </si>
  <si>
    <t>請在下方輸入專利 11 的評論：</t>
    <phoneticPr fontId="22" type="noConversion"/>
  </si>
  <si>
    <t>請在下方輸入專利 12 的評論：</t>
  </si>
  <si>
    <t>請在下方輸入專利 12 的評論：</t>
    <phoneticPr fontId="22" type="noConversion"/>
  </si>
  <si>
    <t>請在下方輸入專利 13 的評論：</t>
  </si>
  <si>
    <t>請在下方輸入專利 13 的評論：</t>
    <phoneticPr fontId="22" type="noConversion"/>
  </si>
  <si>
    <t>請在下方輸入專利 14 的評論：</t>
  </si>
  <si>
    <t>請在下方輸入專利 14 的評論：</t>
    <phoneticPr fontId="22" type="noConversion"/>
  </si>
  <si>
    <t>請在下方輸入專利 15 的評論：</t>
  </si>
  <si>
    <t>請在下方輸入專利 15 的評論：</t>
    <phoneticPr fontId="22" type="noConversion"/>
  </si>
  <si>
    <t>請在下方輸入專利 16 的評論：</t>
  </si>
  <si>
    <t>請在下方輸入專利 16 的評論：</t>
    <phoneticPr fontId="22" type="noConversion"/>
  </si>
  <si>
    <t>請在下方輸入專利 17 的評論：</t>
  </si>
  <si>
    <t>請在下方輸入專利 17 的評論：</t>
    <phoneticPr fontId="22" type="noConversion"/>
  </si>
  <si>
    <t>請在下方輸入專利 18 的評論：</t>
  </si>
  <si>
    <t>請在下方輸入專利 18 的評論：</t>
    <phoneticPr fontId="22" type="noConversion"/>
  </si>
  <si>
    <t>請在下方輸入專利 19 的評論：</t>
  </si>
  <si>
    <t>請在下方輸入專利 19 的評論：</t>
    <phoneticPr fontId="22" type="noConversion"/>
  </si>
  <si>
    <t>請在下方輸入專利 20 的評論：</t>
  </si>
  <si>
    <t>請在下方輸入專利 20 的評論：</t>
    <phoneticPr fontId="22" type="noConversion"/>
  </si>
  <si>
    <t>請在下方輸入專利 21 的評論：</t>
  </si>
  <si>
    <t>請在下方輸入專利 21 的評論：</t>
    <phoneticPr fontId="22" type="noConversion"/>
  </si>
  <si>
    <t>請在下方輸入專利 22 的評論：</t>
  </si>
  <si>
    <t>請在下方輸入專利 22 的評論：</t>
    <phoneticPr fontId="22" type="noConversion"/>
  </si>
  <si>
    <t>請在下方輸入專利 23 的評論：</t>
  </si>
  <si>
    <t>請在下方輸入專利 23 的評論：</t>
    <phoneticPr fontId="22" type="noConversion"/>
  </si>
  <si>
    <t>請在下方輸入專利 24 的評論：</t>
  </si>
  <si>
    <t>請在下方輸入專利 24 的評論：</t>
    <phoneticPr fontId="22" type="noConversion"/>
  </si>
  <si>
    <t>請在下方輸入專利 25 的評論：</t>
  </si>
  <si>
    <t>請在下方輸入專利 25 的評論：</t>
    <phoneticPr fontId="22" type="noConversion"/>
  </si>
  <si>
    <t>問題和答案調整（請在下方修改）</t>
  </si>
  <si>
    <t>問題和答案調整（請在下方修改）</t>
    <phoneticPr fontId="22" type="noConversion"/>
  </si>
  <si>
    <t>答案 1</t>
  </si>
  <si>
    <t>答案 1</t>
    <phoneticPr fontId="22" type="noConversion"/>
  </si>
  <si>
    <t>答案 2</t>
  </si>
  <si>
    <t>答案 2</t>
    <phoneticPr fontId="22" type="noConversion"/>
  </si>
  <si>
    <t>答案 3</t>
  </si>
  <si>
    <t>答案 3</t>
    <phoneticPr fontId="22" type="noConversion"/>
  </si>
  <si>
    <t>答案 4</t>
  </si>
  <si>
    <t>答案 4</t>
    <phoneticPr fontId="22" type="noConversion"/>
  </si>
  <si>
    <t>答案 5</t>
  </si>
  <si>
    <t>答案 5</t>
    <phoneticPr fontId="22" type="noConversion"/>
  </si>
  <si>
    <t>風險因素</t>
    <phoneticPr fontId="22" type="noConversion"/>
  </si>
  <si>
    <t>機會因素</t>
    <phoneticPr fontId="22" type="noConversion"/>
  </si>
  <si>
    <t>專利的狀態為何？</t>
    <phoneticPr fontId="22" type="noConversion"/>
  </si>
  <si>
    <t>尚未申請專利</t>
    <phoneticPr fontId="22" type="noConversion"/>
  </si>
  <si>
    <t>已提出專利申請</t>
    <phoneticPr fontId="22" type="noConversion"/>
  </si>
  <si>
    <t>新穎性檢索和可專利性評估已完成</t>
    <phoneticPr fontId="22" type="noConversion"/>
  </si>
  <si>
    <t>專利已核准</t>
    <phoneticPr fontId="22" type="noConversion"/>
  </si>
  <si>
    <t>異議期已屆滿</t>
    <phoneticPr fontId="22" type="noConversion"/>
  </si>
  <si>
    <t>是</t>
  </si>
  <si>
    <t>是</t>
    <phoneticPr fontId="22" type="noConversion"/>
  </si>
  <si>
    <t>否</t>
  </si>
  <si>
    <t>否</t>
    <phoneticPr fontId="22" type="noConversion"/>
  </si>
  <si>
    <t>專利的法律地位強度如何？</t>
    <phoneticPr fontId="22" type="noConversion"/>
  </si>
  <si>
    <t>無新穎性檢索</t>
    <phoneticPr fontId="22" type="noConversion"/>
  </si>
  <si>
    <t>快速簡易檢索（簡單資料庫檢索）已完成</t>
    <phoneticPr fontId="22" type="noConversion"/>
  </si>
  <si>
    <t>國家專利局新穎性檢索或類似</t>
    <phoneticPr fontId="22" type="noConversion"/>
  </si>
  <si>
    <t>國際新穎性檢索</t>
    <phoneticPr fontId="22" type="noConversion"/>
  </si>
  <si>
    <t>新穎性檢索和侵權檢索</t>
    <phoneticPr fontId="22" type="noConversion"/>
  </si>
  <si>
    <t>專利的有效期還剩多長時間？</t>
    <phoneticPr fontId="22" type="noConversion"/>
  </si>
  <si>
    <t>專利剩餘期限0-2年</t>
    <phoneticPr fontId="22" type="noConversion"/>
  </si>
  <si>
    <t>專利剩餘期限2-4年</t>
    <phoneticPr fontId="22" type="noConversion"/>
  </si>
  <si>
    <t>專利剩餘期限4-8年</t>
    <phoneticPr fontId="22" type="noConversion"/>
  </si>
  <si>
    <t>專利剩餘期限8-12年</t>
    <phoneticPr fontId="22" type="noConversion"/>
  </si>
  <si>
    <t>專利剩餘期限超過12年</t>
    <phoneticPr fontId="22" type="noConversion"/>
  </si>
  <si>
    <t>專利請求項的範圍和完整性如何？</t>
    <phoneticPr fontId="22" type="noConversion"/>
  </si>
  <si>
    <t>請求項非常狹窄且具體</t>
    <phoneticPr fontId="22" type="noConversion"/>
  </si>
  <si>
    <t>請求項相當狹窄</t>
    <phoneticPr fontId="22" type="noConversion"/>
  </si>
  <si>
    <t>請求項合理寬廣</t>
    <phoneticPr fontId="22" type="noConversion"/>
  </si>
  <si>
    <t>請求項範圍廣泛且包容</t>
    <phoneticPr fontId="22" type="noConversion"/>
  </si>
  <si>
    <t>請求項包含一般原則</t>
    <phoneticPr fontId="22" type="noConversion"/>
  </si>
  <si>
    <t>專利的地理覆蓋範圍是否包括相關市場？</t>
    <phoneticPr fontId="22" type="noConversion"/>
  </si>
  <si>
    <t>僅在單一國內市場獲得專利保護</t>
    <phoneticPr fontId="22" type="noConversion"/>
  </si>
  <si>
    <t>在少數市場區域國家獲得專利保護</t>
    <phoneticPr fontId="22" type="noConversion"/>
  </si>
  <si>
    <t>在大多數市場區域國家獲得專利保護</t>
    <phoneticPr fontId="22" type="noConversion"/>
  </si>
  <si>
    <t>在所有現有市場區域國家獲得專利保護</t>
    <phoneticPr fontId="22" type="noConversion"/>
  </si>
  <si>
    <t>在所有現有和潛在相關市場區域國家獲得專利保護</t>
    <phoneticPr fontId="22" type="noConversion"/>
  </si>
  <si>
    <t>是否監控專利以識別侵權行為？</t>
    <phoneticPr fontId="22" type="noConversion"/>
  </si>
  <si>
    <t>無侵權監控</t>
    <phoneticPr fontId="22" type="noConversion"/>
  </si>
  <si>
    <t>透過銷售代理報告進行隨機監控</t>
    <phoneticPr fontId="22" type="noConversion"/>
  </si>
  <si>
    <t>對選定競爭對手產品進行一定程度的系統性監控</t>
    <phoneticPr fontId="22" type="noConversion"/>
  </si>
  <si>
    <t>系統性市場監控</t>
    <phoneticPr fontId="22" type="noConversion"/>
  </si>
  <si>
    <t>正式化的全球監控</t>
    <phoneticPr fontId="22" type="noConversion"/>
  </si>
  <si>
    <t>在營運市場中爭議和法律訴訟是否常見？</t>
    <phoneticPr fontId="22" type="noConversion"/>
  </si>
  <si>
    <t>法律訴訟非常常見</t>
    <phoneticPr fontId="22" type="noConversion"/>
  </si>
  <si>
    <t>存在法律訴訟</t>
    <phoneticPr fontId="22" type="noConversion"/>
  </si>
  <si>
    <t>爭議很常見</t>
    <phoneticPr fontId="22" type="noConversion"/>
  </si>
  <si>
    <t>存在爭議</t>
    <phoneticPr fontId="22" type="noConversion"/>
  </si>
  <si>
    <t>爭議和法律訴訟不常見</t>
    <phoneticPr fontId="22" type="noConversion"/>
  </si>
  <si>
    <t>公司是否有能力執行專利權？</t>
    <phoneticPr fontId="22" type="noConversion"/>
  </si>
  <si>
    <t>一般而言，執行專利權過於昂貴且困難</t>
    <phoneticPr fontId="22" type="noConversion"/>
  </si>
  <si>
    <t>在重要市場的選定國家執行專利權</t>
    <phoneticPr fontId="22" type="noConversion"/>
  </si>
  <si>
    <t>針對選定競爭對手執行專利權</t>
    <phoneticPr fontId="22" type="noConversion"/>
  </si>
  <si>
    <t>在大多數情況下執行專利權（如果費用不太高）</t>
    <phoneticPr fontId="22" type="noConversion"/>
  </si>
  <si>
    <t>始終執行專利權</t>
    <phoneticPr fontId="22" type="noConversion"/>
  </si>
  <si>
    <t>請輸入最後更新日期（選填）</t>
  </si>
  <si>
    <t>請輸入最後更新日期（選填）</t>
    <phoneticPr fontId="22" type="noConversion"/>
  </si>
  <si>
    <t>請根據您想查看或列印的專利隱藏/顯示欄位！</t>
    <phoneticPr fontId="22" type="noConversion"/>
  </si>
  <si>
    <t>下一類別</t>
  </si>
  <si>
    <t>下一類別</t>
    <phoneticPr fontId="22" type="noConversion"/>
  </si>
  <si>
    <t>-&gt; B. 技術</t>
    <phoneticPr fontId="22" type="noConversion"/>
  </si>
  <si>
    <t>B. 技術問題</t>
    <phoneticPr fontId="22" type="noConversion"/>
  </si>
  <si>
    <t>B1: 該發明是否為獨特技術？</t>
  </si>
  <si>
    <t>此評估因素涉及專利技術在其領域中具有突破性程度。在這種情況下，技術是否原創、相對於先前技術是否更好、或僅略優於先前技術/現有技術並不一定重要。重要的是專利相對於現有技術的優越程度。例如，發明基本技術的微小變化（修改）實際上可能具有本質重要性，使該專利成為其技術領域中最優越的。</t>
  </si>
  <si>
    <t>5 - 該發明可以改變產業的運作方式</t>
  </si>
  <si>
    <t>1 - 該發明相對於現有技術影響甚微</t>
  </si>
  <si>
    <t>B2: 該發明在技術上是否優於替代技術？</t>
  </si>
  <si>
    <t>專利技術相對於可用作替代品的其他技術進行評估，即可以替代專利技術的其他技術。如果可以想像越來越多的通訊通過網際網路或其他電信渠道進行，那麼開發一種新的郵票蓋章方法可能沒有太大價值。這並不意味著擁有郵票蓋章設備的專利沒有價值，而是如果網際網路不存在，其價值會更大。公司應該在多大程度上評估替代技術是一個開放性問題。例如，網際網路使得不必親自見面就能召開會議成為可能，因此可以被視為相對於火車和飛機的替代技術。由公司決定如何進行此評估，以及替代技術的搜索範圍需要多廣。</t>
  </si>
  <si>
    <t>4 - 存在尚不具競爭力的替代技術</t>
  </si>
  <si>
    <t>2 - 存在相當廣泛的替代技術領域</t>
  </si>
  <si>
    <t>B3: 該發明已經過多大程度的測試？</t>
  </si>
  <si>
    <t>專利的價值隨著其在走向商業化的技術成熟過程中而增加，從初始測試到全面生產。對於複雜技術的測試能夠重現尤為重要。在銷售情況下，測試程度對權利金協議可能至關重要。</t>
  </si>
  <si>
    <t>3 - 生產測試已完成</t>
  </si>
  <si>
    <t>B4: 專利技術是否需要新的技能、資格或生產設備？</t>
  </si>
  <si>
    <t>此評估因素試圖釐清現有生產設備是否適合專利技術，或是否假設將開發新的、更有能力的生產方法——這可能涉及開發和建立整個生產工廠或提升員工的資格和技能。在這方面，您可以選擇評估公司自身的一般資格需求，或者技術是否對例如潛在技術購買者的資格提出新要求。</t>
  </si>
  <si>
    <t>3 - 在專利可以利用之前需要一些生產流程的開發</t>
  </si>
  <si>
    <t>4 - 在專利可以利用之前只需要輕微的生產流程開發</t>
  </si>
  <si>
    <t>B5: 專利技術商業化需要多長時間？</t>
  </si>
  <si>
    <t>此評估因素涉及在專利技術成為可銷售產品和/或可用流程之前，未來需要多少時間進行產品和/或流程開發。預設評級量表以年份表示，如下：0、½、1年，之後以整數年計。此評估因素中提供的資訊用於財務結果預測的計算，除了最初半年外，只能使用整數。請注意，開發所需的時間將相應地延後產品的市場預期壽命期。請參閱評估因素C3。</t>
  </si>
  <si>
    <t>B6: 侵權仿冒品是否容易生產？</t>
  </si>
  <si>
    <t>在這裡您評估潛在競爭者在技術上複製和利用該發明是否容易或困難。在其他條件相同的情況下，當發明難以複製時，專利更強大。</t>
  </si>
  <si>
    <t>2 - 該技術容易複製和生產</t>
  </si>
  <si>
    <t>4 - 該技術複雜且難以複製和生產</t>
  </si>
  <si>
    <t>B7: 侵權性質的產品是否容易識別？</t>
  </si>
  <si>
    <t>如果非常容易識別侵權產品，將對侵權行為形成某種障礙。此外，當可以識別和證明侵權行為時，專利權的執行變得更加直接。如果難以識別侵權者，將難以維持專有權提供的優勢，因此也難以維持專利提供的優勢。</t>
  </si>
  <si>
    <t>2 - 難以但並非不可能識別侵權仿冒品</t>
  </si>
  <si>
    <t>3 - 相對容易識別侵權仿冒品</t>
  </si>
  <si>
    <t>B8: 技術的部署是否依賴於與他人的授權協議？</t>
  </si>
  <si>
    <t>專利產品的生產和銷售可能依賴於其他公司擁有的其他專利。在這種情況下，必須在使用相關專利之前達成授權協議。任何此類潛在的授權談判可能會阻止專利商業化，產生收益受限的風險。</t>
  </si>
  <si>
    <t>4 - 專利的使用依賴於授權協議，但不是與競爭對手</t>
  </si>
  <si>
    <t>2 - 專利的使用依賴於與競爭對手的一些授權協議</t>
  </si>
  <si>
    <t>B9: 該技術是否具有行銷價值（客戶價值）？</t>
  </si>
  <si>
    <t>此評估因素決定專利的定義特徵能夠在多大程度上對銷售過程做出貢獻。專利的本質特徵可以被多好地傳達，它是否具有市場性？專利是否為某個產品提供新功能，從而促進銷售增長，例如通過重新推出？但請注意，給產品增加新功能以降低成本，與提供新特性以提高買家的溝通價值/效用價值之間是有區別的。</t>
  </si>
  <si>
    <t>5 - 專利提供可用於產品行銷的獨特功能</t>
  </si>
  <si>
    <t>1 - 專利提供非常難以傳達的產品效用價值改進</t>
  </si>
  <si>
    <t>請在下方輸入與專利 1 相關的評論：</t>
  </si>
  <si>
    <t>請在下方輸入與專利 2 相關的評論：</t>
  </si>
  <si>
    <t>請在下方輸入與專利 3 相關的評論：</t>
  </si>
  <si>
    <t>請在下方輸入與專利 4 相關的評論：</t>
  </si>
  <si>
    <t>請在下方輸入與專利 5 相關的評論：</t>
  </si>
  <si>
    <t>請在下方輸入與專利 6 相關的評論：</t>
  </si>
  <si>
    <t>請在下方輸入與專利 7 相關的評論：</t>
  </si>
  <si>
    <t>請在下方輸入與專利 8 相關的評論：</t>
  </si>
  <si>
    <t>請在下方輸入與專利 9 相關的評論：</t>
  </si>
  <si>
    <t>請在下方輸入與專利 10 相關的評論：</t>
  </si>
  <si>
    <t>請在下方輸入與專利 11 相關的評論：</t>
  </si>
  <si>
    <t>請在下方輸入與專利 12 相關的評論：</t>
  </si>
  <si>
    <t>請在下方輸入與專利 13 相關的評論：</t>
  </si>
  <si>
    <t>請在下方輸入與專利 14 相關的評論：</t>
  </si>
  <si>
    <t>請在下方輸入與專利 15 相關的評論：</t>
  </si>
  <si>
    <t>請在下方輸入與專利 16 相關的評論：</t>
  </si>
  <si>
    <t>請在下方輸入與專利 17 相關的評論：</t>
  </si>
  <si>
    <t>請在下方輸入與專利 18 相關的評論：</t>
  </si>
  <si>
    <t>請在下方輸入與專利 19 相關的評論：</t>
  </si>
  <si>
    <t>請在下方輸入與專利 20 相關的評論：</t>
  </si>
  <si>
    <t>請在下方輸入與專利 21 相關的評論：</t>
  </si>
  <si>
    <t>請在下方輸入與專利 22 相關的評論：</t>
  </si>
  <si>
    <t>請在下方輸入與專利 23 相關的評論：</t>
  </si>
  <si>
    <t>請在下方輸入與專利 24 相關的評論：</t>
  </si>
  <si>
    <t>請在下方輸入與專利 25 相關的評論：</t>
  </si>
  <si>
    <t>在此設定最小值</t>
  </si>
  <si>
    <t>在此設定最大值</t>
  </si>
  <si>
    <t>組合中的最小值</t>
  </si>
  <si>
    <t>組合中的最大值</t>
  </si>
  <si>
    <t>該發明是否為獨特技術？</t>
  </si>
  <si>
    <t>該發明相對於現有技術影響甚微</t>
  </si>
  <si>
    <t>該發明相對於現有技術有一些效果改進</t>
  </si>
  <si>
    <t>該發明相對於現有技術有效果改進</t>
  </si>
  <si>
    <t>該發明有實質性的效果改進，明顯具有突破性</t>
  </si>
  <si>
    <t>該發明可以改變產業的運作方式</t>
  </si>
  <si>
    <t>該發明在技術上是否優於替代技術？</t>
  </si>
  <si>
    <t>該技術代表一個存在新的、替代性且主導性技術的領域</t>
  </si>
  <si>
    <t>存在相當廣泛的替代技術領域</t>
  </si>
  <si>
    <t>存在替代技術，但使用範圍有限</t>
  </si>
  <si>
    <t>存在尚不具競爭力的替代技術</t>
  </si>
  <si>
    <t>沒有已知的替代技術</t>
  </si>
  <si>
    <t>該發明已經過多大程度的測試？</t>
  </si>
  <si>
    <t>該發明已根據計算進行理論測試</t>
  </si>
  <si>
    <t>已進行實驗/一次性測試</t>
  </si>
  <si>
    <t>生產測試已完成</t>
  </si>
  <si>
    <t>生產運行中</t>
  </si>
  <si>
    <t>全面生產</t>
  </si>
  <si>
    <t>專利技術是否需要新的技能、資格或生產設備？</t>
  </si>
  <si>
    <t>專利需要全新的生產流程</t>
  </si>
  <si>
    <t>在專利可以利用之前需要大量的生產流程開發</t>
  </si>
  <si>
    <t>在專利可以利用之前需要一些生產流程的開發</t>
  </si>
  <si>
    <t>在專利可以利用之前只需要輕微的生產流程開發</t>
  </si>
  <si>
    <t>專利可以用現有的生產技術來利用</t>
  </si>
  <si>
    <t>專利技術商業化需要多長時間？</t>
  </si>
  <si>
    <t>商業化前5年 [5]</t>
  </si>
  <si>
    <t>2年 [2]</t>
  </si>
  <si>
    <t>1年 [1]</t>
  </si>
  <si>
    <t>0.5年 [0.5]</t>
  </si>
  <si>
    <t>0年 - 準備好進行商業活動 [0]</t>
  </si>
  <si>
    <t>侵權仿冒品是否容易生產？</t>
  </si>
  <si>
    <t>該技術容易識別、容易複製和生產</t>
  </si>
  <si>
    <t>該技術容易複製和生產</t>
  </si>
  <si>
    <t>該技術相對容易識別、複製和生產</t>
  </si>
  <si>
    <t>該技術複雜且難以複製和生產</t>
  </si>
  <si>
    <t>該技術複雜且極難複製和生產</t>
  </si>
  <si>
    <t>侵權性質的產品是否容易識別？</t>
  </si>
  <si>
    <t>極難識別侵權仿冒品</t>
  </si>
  <si>
    <t>難以但並非不可能識別侵權仿冒品</t>
  </si>
  <si>
    <t>相對容易識別侵權仿冒品</t>
  </si>
  <si>
    <t>容易識別侵權仿冒品</t>
  </si>
  <si>
    <t>極容易識別侵權仿冒品</t>
  </si>
  <si>
    <t>技術的部署是否依賴於與他人的授權協議？</t>
  </si>
  <si>
    <t>專利的使用依賴於與競爭對手的大量授權協議</t>
  </si>
  <si>
    <t>專利的使用依賴於與競爭對手的一些授權協議</t>
  </si>
  <si>
    <t>專利的使用不依賴於與競爭對手的任何特定授權協議</t>
  </si>
  <si>
    <t>專利的使用依賴於授權協議，但不是與競爭對手</t>
  </si>
  <si>
    <t>專利的使用不依賴任何授權協議</t>
  </si>
  <si>
    <t>該技術是否具有行銷價值（客戶價值）？</t>
  </si>
  <si>
    <t>專利提供非常難以傳達的產品效用價值改進</t>
  </si>
  <si>
    <t>專利提供難以傳達的產品效用價值改進</t>
  </si>
  <si>
    <t>專利提供可傳達的產品效用價值改進</t>
  </si>
  <si>
    <t>專利提供容易傳達的輕微產品效用價值改進</t>
  </si>
  <si>
    <t>專利提供可用於產品行銷的獨特功能</t>
  </si>
  <si>
    <t>請根據您要查看或列印的專利隱藏/取消隱藏欄位！</t>
  </si>
  <si>
    <t>-&gt; C. 市場條件</t>
  </si>
  <si>
    <t>上一類別</t>
  </si>
  <si>
    <t>&lt;- A. 法律狀態</t>
  </si>
  <si>
    <t>C. 市場條件問題</t>
  </si>
  <si>
    <t>C1: 有哪些行銷選項？</t>
  </si>
  <si>
    <t>此評估因素是對市場需求的廣義評估。它評估專利所涉及的服務或產品是否存在實際和潛在的需求。因此，必須進行市場分析以確定相關市場中是否存在對此服務或產品的需求。根據供需的一般理論，當產品需求高時，在其他條件相同的情況下，要價將高於需求較低時的恆定供應。這意味著對專利產品/服務的需求越高，其價值就越高。</t>
  </si>
  <si>
    <t>5 - 有知名市場和其他明確的重要市場</t>
  </si>
  <si>
    <t>1 - 專利技術沒有已知市場</t>
  </si>
  <si>
    <t>C2: 專利技術應用的業務領域市場成長率為何？</t>
  </si>
  <si>
    <t>此評估因素決定專利技術業務領域的可預見市場成長。評級量表以市場百分比成長表示。該資訊用於計算專利技術帶來的營業額成長。在財務結果預測的計算中，假設公司在業務領域市場的營業額將以相同的速度成長。請注意，市場成長的計算從當前時間點開始，即不考慮商業化前可能的開發期。還請注意，專利技術使用的市場與公司經營的其他市場之間有所區別。在此評估因素中，您決定專利技術使用市場的成長，而在「財務結果」類別中，以「成長百分比」給出公司經營市場（不包括專利技術市場）的整體預期成長。此資訊用於計算公司營業額總成長領域，其中不包括專利技術。</t>
  </si>
  <si>
    <t>C3: 專利技術在市場上的預期壽命為何？</t>
  </si>
  <si>
    <t>此評估因素決定專利產品或專利製程/服務在市場推出後在市場上的時間長度。例如，如果專利技術在商業化之前有兩年的期間，則專利技術的預期壽命將從這兩年期間結束時開始。預設預期壽命期間以整年表示，從1到8年，除了最初的半年。對專利技術在市場上預期壽命的估計決定了淨現值計算所使用的計算期間。（請注意評估因素B5，其中市場成長的估計期間立即開始，涵蓋產品開發期和市場預期壽命期，但可計算期間有限，最多10年。）</t>
  </si>
  <si>
    <t>C4: 競爭性或替代產品是否活躍於市場？</t>
  </si>
  <si>
    <t>競爭性或替代技術正在開發的可能性有多大？必須分析競爭對手的開發能力，以確定相關產品/服務是否能維持市場獨佔性。如果競爭性或替代技術正在開發的可能性很高，這將對專利價值產生不利影響。這是因為當出現對同一問題的其他解決方案時，專利獨佔性會被削弱。</t>
  </si>
  <si>
    <t>1 - 競爭性或替代技術的開發程度很高</t>
  </si>
  <si>
    <t>4 - 市場獨佔性的可能性很大</t>
  </si>
  <si>
    <t>C5: 與現有已知產品相比，消費者願意支付的最終銷售價格是多少？</t>
  </si>
  <si>
    <t>如果要實現銷售成功，產品在相關市場可以獲得的最高潛在銷售價格是多少？此因素是對最終價格的直接分析，相對於現有已知產品，消費者/買家願意為具有技術/產品/服務提供的品質/特性的產品支付的價格。產品等的可達到價格越高，專利的價值就越高。有時價格設定低於競爭對手的成本，例如因為產品更容易生產。此類因素的考量已在其他評估因素中考慮，例如與生產成本和投資相關的因素。</t>
  </si>
  <si>
    <t>2 - 低於競爭對手的價格</t>
  </si>
  <si>
    <t>5 - 顯著高於競爭對手的價格</t>
  </si>
  <si>
    <t>C6: 利用專利技術時，業務領域內可獲得的潛在額外營業額是多少？</t>
  </si>
  <si>
    <t>此評估因素決定利用專利技術對當前業務領域營業額的影響。利用專利技術是否能佔據市場份額，從而增加業務領域營業額？在評級量表中，潛在營業額增長以當前業務領域營業額的可預見百分比上升表示。當前營業額數字在「財務結果」類別中給出。該資訊用於財務結果預測，以計算專利技術帶來的營業額總增長份額。</t>
  </si>
  <si>
    <t>C7: 公司對應用潛力和商業機會有多少了解？</t>
  </si>
  <si>
    <t>此評估因素要求公司評估其對可能應用用途、所體現的潛力以及由此為專利技術商業化創造的機會的了解程度。專利涵蓋的技術從盡可能廣泛的角度進行評估，也包括非傳統市場和應用。</t>
  </si>
  <si>
    <t>4 - 了解應用潛力和商業機會</t>
  </si>
  <si>
    <t>3 - 了解應用潛力但對商業機會了解有限</t>
  </si>
  <si>
    <t>C8: 專利技術是否具有授權協議的潛在收入？</t>
  </si>
  <si>
    <t>在這裡您評估授權協議的潛力。該專利是否為專業領域專利，僅對密切相關的競爭對手有興趣，因此授權協議的機會很少？還是該技術可能設定新標準並創造眾多授權機會？該專利是否在公司經營的核心領域之外具有機會？專利授權在這個領域是否常見？是否有變化？值得考慮的一點是，是否存在與潛在侵權者達成授權協議的隱藏機會，可以聯繫他們並出售授權。</t>
  </si>
  <si>
    <t>2 - 授權收入的可能性較小</t>
  </si>
  <si>
    <t>C9: 商業活動是否需要特別許可證/執照？</t>
  </si>
  <si>
    <t>在某些情況下，必須從公共機關或類似機關獲得特別許可證/執照。在這些情況下，應評估此類條件，因為在獲得許可證/執照之前，專利可能無法商業化。</t>
  </si>
  <si>
    <t>5 - 公共機關的終身許可證/執照批准，或在市場上銷售專利/產品不需要許可證/執照</t>
  </si>
  <si>
    <t>1 - 需要許可證/執照。公共機關拒絕</t>
  </si>
  <si>
    <t>在下方輸入與專利 1 相關的評論：</t>
  </si>
  <si>
    <t>在下方輸入與專利 2 相關的評論：</t>
  </si>
  <si>
    <t>在下方輸入與專利 3 相關的評論：</t>
  </si>
  <si>
    <t>在下方輸入與專利 4 相關的評論：</t>
  </si>
  <si>
    <t>在下方輸入與專利 5 相關的評論：</t>
  </si>
  <si>
    <t>在下方輸入與專利 6 相關的評論：</t>
  </si>
  <si>
    <t>在下方輸入與專利 7 相關的評論：</t>
  </si>
  <si>
    <t>在下方輸入與專利 8 相關的評論：</t>
  </si>
  <si>
    <t>在下方輸入與專利 9 相關的評論：</t>
  </si>
  <si>
    <t>在下方輸入與專利 10 相關的評論：</t>
  </si>
  <si>
    <t>在下方輸入與專利 11 相關的評論：</t>
  </si>
  <si>
    <t>在下方輸入與專利 12 相關的評論：</t>
  </si>
  <si>
    <t>在下方輸入與專利 13 相關的評論：</t>
  </si>
  <si>
    <t>在下方輸入與專利 14 相關的評論：</t>
  </si>
  <si>
    <t>在下方輸入與專利 15 相關的評論：</t>
  </si>
  <si>
    <t>在下方輸入與專利 16 相關的評論：</t>
  </si>
  <si>
    <t>在下方輸入與專利 17 相關的評論：</t>
  </si>
  <si>
    <t>在下方輸入與專利 18 相關的評論：</t>
  </si>
  <si>
    <t>在下方輸入與專利 19 相關的評論：</t>
  </si>
  <si>
    <t>在下方輸入與專利 20 相關的評論：</t>
  </si>
  <si>
    <t>在下方輸入與專利 21 相關的評論：</t>
  </si>
  <si>
    <t>在下方輸入與專利 22 相關的評論：</t>
  </si>
  <si>
    <t>在下方輸入與專利 23 相關的評論：</t>
  </si>
  <si>
    <t>在下方輸入與專利 24 相關的評論：</t>
  </si>
  <si>
    <t>在下方輸入與專利 25 相關的評論：</t>
  </si>
  <si>
    <t>問題和答案調整（在下方修改）</t>
  </si>
  <si>
    <t>組合中最小值</t>
  </si>
  <si>
    <t>組合中最大值</t>
  </si>
  <si>
    <t>有哪些行銷選項？</t>
  </si>
  <si>
    <t>專利技術沒有已知市場</t>
  </si>
  <si>
    <t>專利技術尚未針對特定市場</t>
  </si>
  <si>
    <t>專利技術有已知市場</t>
  </si>
  <si>
    <t>有已知市場和進一步明確的市場選項</t>
  </si>
  <si>
    <t>有已知市場和其他明確的重要市場</t>
  </si>
  <si>
    <t>專利技術應用的業務領域市場成長率為何？</t>
  </si>
  <si>
    <t>非常低 (0.5%) [0.005]</t>
  </si>
  <si>
    <t>低 (2.5%) [0.025]</t>
  </si>
  <si>
    <t>中等 (5%) [0.05]</t>
  </si>
  <si>
    <t>高 (8%) [0.08]</t>
  </si>
  <si>
    <t>非常高 (15%) [0.15]</t>
  </si>
  <si>
    <t>專利技術在市場上的預期壽命為何？</t>
  </si>
  <si>
    <t>0.5 年 [0.5]</t>
  </si>
  <si>
    <t>1 年 [1]</t>
  </si>
  <si>
    <t>2 年 [2]</t>
  </si>
  <si>
    <t>4 年 [4]</t>
  </si>
  <si>
    <t>8 年 [8]</t>
  </si>
  <si>
    <t>競爭性或替代產品是否活躍於市場？</t>
  </si>
  <si>
    <t>競爭性或替代技術的開發程度很高</t>
  </si>
  <si>
    <t>競爭性或替代技術可能正在開發中</t>
  </si>
  <si>
    <t>競爭性或替代技術正在開發的可能性為50%</t>
  </si>
  <si>
    <t>市場獨佔性的可能性很大</t>
  </si>
  <si>
    <t>市場獨佔性基本上是確定的</t>
  </si>
  <si>
    <t>與現有已知產品相比，消費者願意支付的最終銷售價格是多少？</t>
  </si>
  <si>
    <t>可達到的銷售價格顯著低於競爭對手的價格</t>
  </si>
  <si>
    <t>低於競爭對手的價格</t>
  </si>
  <si>
    <t>價格與競爭對手相同</t>
  </si>
  <si>
    <t>高於競爭對手的價格</t>
  </si>
  <si>
    <t>顯著高於競爭對手的價格</t>
  </si>
  <si>
    <t>利用專利技術時，業務領域內可獲得的潛在額外營業額是多少？</t>
  </si>
  <si>
    <t>業務領域額外營業額非常小 (0.5%) [0.005]</t>
  </si>
  <si>
    <t>小 (2%) [0.02]</t>
  </si>
  <si>
    <t>中等 (4%) [0.04]</t>
  </si>
  <si>
    <t>大 (6%) [0.06]</t>
  </si>
  <si>
    <t>非常大 (10%) [0.1]</t>
  </si>
  <si>
    <t>公司對應用潛力和商業機會有多少了解？</t>
  </si>
  <si>
    <t>公司目前的知識僅限於有限的應用潛力</t>
  </si>
  <si>
    <t>對應用潛力和商業機會的了解有限</t>
  </si>
  <si>
    <t>了解應用潛力但對商業機會了解有限</t>
  </si>
  <si>
    <t>了解應用潛力和商業機會</t>
  </si>
  <si>
    <t>公司完全了解應用潛力和商業機會</t>
  </si>
  <si>
    <t>專利技術是否具有授權協議的潛在收入？</t>
  </si>
  <si>
    <t>沒有創造授權協議收入的相關前景</t>
  </si>
  <si>
    <t>授權收入的可能性較小</t>
  </si>
  <si>
    <t>創造授權協議收入的前景/潛力良好</t>
  </si>
  <si>
    <t>創造授權協議收入的前景/潛力非常好</t>
  </si>
  <si>
    <t>創造授權協議收入的前景/潛力極佳</t>
  </si>
  <si>
    <t>商業活動是否需要特別許可證/執照？</t>
  </si>
  <si>
    <t>需要許可證/執照。公共機關拒絕</t>
  </si>
  <si>
    <t>許可證/執照申請尚未提交給機關或已提交但暫時被拒絕</t>
  </si>
  <si>
    <t>許可證/執照申請已提交給機關 - 尚無答覆</t>
  </si>
  <si>
    <t>公共機關的有限期許可證/執照批准</t>
  </si>
  <si>
    <t>公共機關的終身許可證/執照批准，或在市場上銷售專利/產品不需要許可證/執照</t>
  </si>
  <si>
    <t>請根據您想查看或列印的專利隱藏/取消隱藏欄位！</t>
  </si>
  <si>
    <t>-&gt; D. 財務</t>
  </si>
  <si>
    <t>&lt;- B. 技術</t>
  </si>
  <si>
    <t>D. 財務問題</t>
    <phoneticPr fontId="22" type="noConversion"/>
  </si>
  <si>
    <t>D1: 在不使用專利技術的情況下，是否可以維持相關市場的現有業務領域產出？</t>
  </si>
  <si>
    <t>此評估因素決定專利技術是否為維持專利產品/服務的業務領域營業額的必要元素。如果在沒有專利技術的情況下可以維持整個業務領域營業額，則專利技術原則上是多餘的；而如果公司無法在沒有專利技術的情況下維持業務領域營業額/產出，則專利技術是必要元素。評級量表表示在沒有專利的情況下可以維持的業務領域營業額百分比。該資訊用於計算如果專利技術保持有效，可以實現多大比例的業務領域營業額/產出。</t>
  </si>
  <si>
    <t>D2: 必要的未來開發成本是多少？</t>
  </si>
  <si>
    <t>此評估因素用於確定專利產品/服務準備好商業使用之前每年產生的開發成本。僅評估未來的開發成本，包括專利成本和市場導入成本，但不包括已計入的成本。在評級量表中，估計的開發成本以當前業務領域營業額的百分比表示，其中營業額指的是「財務結果」類別中給出的營業額數字。此資訊用於計算產品可銷售或服務可使用之前產品/服務開發的剩餘投資。</t>
  </si>
  <si>
    <t>D3: 實施專利技術時的生產成本指數是多少？</t>
  </si>
  <si>
    <t>專利相關產品的未來生產成本相對於公司當前生產成本水平進行評估。您需要確定由於實施專利技術，專利相關產品的生產是否會比目前的生產更容易、更便宜，還是實施專利技術會使生產過程更困難，從而更昂貴。在評級量表中，生產成本以相對於當前生產成本水平的百分比變化表示。此資訊用於財務結果預測的計算，主要用於利潤計算。</t>
  </si>
  <si>
    <t>D4: 生產設備需要多少投資？</t>
  </si>
  <si>
    <t>此評估因素決定當前生產設備的投資水平是否受到新生產技術的影響。新專利技術是否影響生產相關專利產品所需的當前投資水平？評級量表表示相對於當前生產設備投資強度的預期百分比變化。如果必要的生產技術成本與現有技術相同，則分數為100%。如果更便宜，分數將低於100%。如果需要超出現有水平的投資，分數將高於100%。此資訊用於計算生產設備折舊時的投資和再投資，並影響流動性。</t>
  </si>
  <si>
    <t>D5: 公司是否有財務能力支付相關市場的專利續費？</t>
  </si>
  <si>
    <t>顯然，如果專利要保持其價值，公司必須有財務能力支付續費。如果公司擁有在多個國家註冊的專利，續費將是一筆不小的金額。</t>
  </si>
  <si>
    <t>D6: 專利技術對公司利潤的貢獻是多少？</t>
  </si>
  <si>
    <t>這是對專利技術對公司利潤的預估貢獻的評估。該評估可以與專利技術的計算淨現值和專利策略概況進行比較，並在此基礎上提供一個說明專利技術和專利對公司策略重要性程度的概況。</t>
  </si>
  <si>
    <t>5 - 超過15個國家/所有現有和潛在國家</t>
    <phoneticPr fontId="22" type="noConversion"/>
  </si>
  <si>
    <t>1 - 少於累計利潤的3%</t>
    <phoneticPr fontId="22" type="noConversion"/>
  </si>
  <si>
    <t>4 - 累計利潤的15%至25%之間</t>
    <phoneticPr fontId="22" type="noConversion"/>
  </si>
  <si>
    <t>在此設定最小值</t>
    <phoneticPr fontId="22" type="noConversion"/>
  </si>
  <si>
    <t>在此設定最大值</t>
    <phoneticPr fontId="22" type="noConversion"/>
  </si>
  <si>
    <t>組合中的最小值</t>
    <phoneticPr fontId="22" type="noConversion"/>
  </si>
  <si>
    <t>組合中的最大值</t>
    <phoneticPr fontId="22" type="noConversion"/>
  </si>
  <si>
    <t>在不使用專利技術的情況下，是否可以維持相關市場的現有業務領域產出？</t>
    <phoneticPr fontId="22" type="noConversion"/>
  </si>
  <si>
    <t>此評估因素決定專利技術是否為維持專利產品/服務的業務領域營業額的必要元素。如果在沒有專利技術的情況下可以維持整個業務領域營業額，則專利技術原則上是多餘的；而如果公司無法在沒有專利技術的情況下維持業務領域營業額/產出，則專利技術是必要元素。評級量表表示在沒有專利的情況下可以維持的業務領域營業額百分比。該資訊用於計算如果專利技術保持有效，可以實現多大比例的業務領域營業額/產出。</t>
    <phoneticPr fontId="22" type="noConversion"/>
  </si>
  <si>
    <t>100%的業務產出可以在沒有專利技術的情況下維持 [1]</t>
    <phoneticPr fontId="22" type="noConversion"/>
  </si>
  <si>
    <t>75% [0.75]</t>
    <phoneticPr fontId="22" type="noConversion"/>
  </si>
  <si>
    <t>50% [0.5]</t>
    <phoneticPr fontId="22" type="noConversion"/>
  </si>
  <si>
    <t>25% [0.25]</t>
    <phoneticPr fontId="22" type="noConversion"/>
  </si>
  <si>
    <t>0% [0]</t>
    <phoneticPr fontId="22" type="noConversion"/>
  </si>
  <si>
    <t>必要的未來開發成本是多少？</t>
    <phoneticPr fontId="22" type="noConversion"/>
  </si>
  <si>
    <t>此評估因素用於確定專利產品/服務準備好商業使用之前每年產生的開發成本。僅評估未來的開發成本，包括專利成本和市場導入成本，但不包括已計入的成本。在評級量表中，估計的開發成本以當前業務領域營業額的百分比表示，其中營業額指的是「財務結果」類別中給出的營業額數字。此資訊用於計算產品可銷售或服務可使用之前產品/服務開發的剩餘投資。</t>
    <phoneticPr fontId="22" type="noConversion"/>
  </si>
  <si>
    <t>極高投資（業務領域營業額的30%）[0.3]</t>
    <phoneticPr fontId="22" type="noConversion"/>
  </si>
  <si>
    <t>非常高（15%）[0.15]</t>
    <phoneticPr fontId="22" type="noConversion"/>
  </si>
  <si>
    <t>高（8%）[0.08]</t>
    <phoneticPr fontId="22" type="noConversion"/>
  </si>
  <si>
    <t>中等（2.5%）[0.025]</t>
    <phoneticPr fontId="22" type="noConversion"/>
  </si>
  <si>
    <t>低（0.5%）[0.005]</t>
    <phoneticPr fontId="22" type="noConversion"/>
  </si>
  <si>
    <t>實施專利技術時的生產成本指數是多少？</t>
    <phoneticPr fontId="22" type="noConversion"/>
  </si>
  <si>
    <t>專利相關產品的未來生產成本相對於公司當前生產成本水平進行評估。您需要確定由於實施專利技術，專利相關產品的生產是否會比目前的生產更容易、更便宜，還是實施專利技術會使生產過程更困難，從而更昂貴。在評級量表中，生產成本以相對於當前生產成本水平的百分比變化表示。此資訊用於財務結果預測的計算，主要用於利潤計算。</t>
    <phoneticPr fontId="22" type="noConversion"/>
  </si>
  <si>
    <t>因使用專利技術增加30% [1.3]</t>
    <phoneticPr fontId="22" type="noConversion"/>
  </si>
  <si>
    <t>因使用專利技術增加15% [1.15]</t>
    <phoneticPr fontId="22" type="noConversion"/>
  </si>
  <si>
    <t>無增減 [1]</t>
    <phoneticPr fontId="22" type="noConversion"/>
  </si>
  <si>
    <t>因使用專利技術減少15% [0.85]</t>
    <phoneticPr fontId="22" type="noConversion"/>
  </si>
  <si>
    <t>因使用專利技術減少30% [0.7]</t>
    <phoneticPr fontId="22" type="noConversion"/>
  </si>
  <si>
    <t>生產設備需要多少投資？</t>
    <phoneticPr fontId="22" type="noConversion"/>
  </si>
  <si>
    <t>此評估因素決定當前生產設備的投資水平是否受到新生產技術的影響。新專利技術是否影響生產相關專利產品所需的當前投資水平？評級量表表示相對於當前生產設備投資強度的預期百分比變化。如果必要的生產技術成本與現有技術相同，則分數為100%。如果更便宜，分數將低於100%。如果需要超出現有水平的投資，分數將高於100%。此資訊用於計算生產設備折舊時的投資和再投資，並影響流動性。</t>
    <phoneticPr fontId="22" type="noConversion"/>
  </si>
  <si>
    <t>目前投資強度的120% [1.2]</t>
    <phoneticPr fontId="22" type="noConversion"/>
  </si>
  <si>
    <t>目前投資強度的110% [1.1]</t>
    <phoneticPr fontId="22" type="noConversion"/>
  </si>
  <si>
    <t>目前投資強度的100% - 投資中性 [1]</t>
    <phoneticPr fontId="22" type="noConversion"/>
  </si>
  <si>
    <t>目前投資強度的70% [0.7]</t>
    <phoneticPr fontId="22" type="noConversion"/>
  </si>
  <si>
    <t>目前投資強度的50% [0.5]</t>
    <phoneticPr fontId="22" type="noConversion"/>
  </si>
  <si>
    <t>公司是否有財務能力支付相關市場的專利續費？</t>
    <phoneticPr fontId="22" type="noConversion"/>
  </si>
  <si>
    <t>顯然，如果專利要保持其價值，公司必須有財務能力支付續費。如果公司擁有在多個國家註冊的專利，續費將是一筆不小的金額。</t>
    <phoneticPr fontId="22" type="noConversion"/>
  </si>
  <si>
    <t>在一個國家維持</t>
    <phoneticPr fontId="22" type="noConversion"/>
  </si>
  <si>
    <t>2-5個國家</t>
    <phoneticPr fontId="22" type="noConversion"/>
  </si>
  <si>
    <t>5-10個國家</t>
    <phoneticPr fontId="22" type="noConversion"/>
  </si>
  <si>
    <t>10-15個國家</t>
    <phoneticPr fontId="22" type="noConversion"/>
  </si>
  <si>
    <t>超過15個國家/所有現有和潛在國家</t>
    <phoneticPr fontId="22" type="noConversion"/>
  </si>
  <si>
    <t>專利技術對公司利潤的貢獻是多少？</t>
    <phoneticPr fontId="22" type="noConversion"/>
  </si>
  <si>
    <t>這是對專利技術對公司利潤的預估貢獻的評估。該評估可以與專利技術的計算淨現值和專利策略概況進行比較，並在此基礎上提供一個說明專利技術和專利對公司策略重要性程度的概況。</t>
    <phoneticPr fontId="22" type="noConversion"/>
  </si>
  <si>
    <t>少於累計利潤的3%</t>
    <phoneticPr fontId="22" type="noConversion"/>
  </si>
  <si>
    <t>累計利潤的3%至10%之間</t>
    <phoneticPr fontId="22" type="noConversion"/>
  </si>
  <si>
    <t>累計利潤的10%至15%之間</t>
    <phoneticPr fontId="22" type="noConversion"/>
  </si>
  <si>
    <t>累計利潤的15%至25%之間</t>
    <phoneticPr fontId="22" type="noConversion"/>
  </si>
  <si>
    <t>超過累計利潤的25%</t>
    <phoneticPr fontId="22" type="noConversion"/>
  </si>
  <si>
    <t>請輸入最後更新日期（可選）</t>
  </si>
  <si>
    <t>-&gt; E. 策略</t>
    <phoneticPr fontId="22" type="noConversion"/>
  </si>
  <si>
    <t>上一類別</t>
    <phoneticPr fontId="22" type="noConversion"/>
  </si>
  <si>
    <t>&lt;- C. 市場條件</t>
    <phoneticPr fontId="22" type="noConversion"/>
  </si>
  <si>
    <t>E. 策略問題</t>
    <phoneticPr fontId="22" type="noConversion"/>
  </si>
  <si>
    <t>說明</t>
    <phoneticPr fontId="22" type="noConversion"/>
  </si>
  <si>
    <t>專利 1</t>
    <phoneticPr fontId="22" type="noConversion"/>
  </si>
  <si>
    <t>專利 2</t>
    <phoneticPr fontId="22" type="noConversion"/>
  </si>
  <si>
    <t>專利 3</t>
    <phoneticPr fontId="22" type="noConversion"/>
  </si>
  <si>
    <t>專利 4</t>
    <phoneticPr fontId="22" type="noConversion"/>
  </si>
  <si>
    <t>專利 5</t>
    <phoneticPr fontId="22" type="noConversion"/>
  </si>
  <si>
    <t>專利 6</t>
    <phoneticPr fontId="22" type="noConversion"/>
  </si>
  <si>
    <t>專利 7</t>
    <phoneticPr fontId="22" type="noConversion"/>
  </si>
  <si>
    <t>專利 8</t>
    <phoneticPr fontId="22" type="noConversion"/>
  </si>
  <si>
    <t>專利 9</t>
    <phoneticPr fontId="22" type="noConversion"/>
  </si>
  <si>
    <t>專利 10</t>
    <phoneticPr fontId="22" type="noConversion"/>
  </si>
  <si>
    <t>專利 11</t>
    <phoneticPr fontId="22" type="noConversion"/>
  </si>
  <si>
    <t>專利 12</t>
    <phoneticPr fontId="22" type="noConversion"/>
  </si>
  <si>
    <t>專利 13</t>
    <phoneticPr fontId="22" type="noConversion"/>
  </si>
  <si>
    <t>專利 14</t>
    <phoneticPr fontId="22" type="noConversion"/>
  </si>
  <si>
    <t>專利 15</t>
    <phoneticPr fontId="22" type="noConversion"/>
  </si>
  <si>
    <t>專利 16</t>
    <phoneticPr fontId="22" type="noConversion"/>
  </si>
  <si>
    <t>專利 17</t>
    <phoneticPr fontId="22" type="noConversion"/>
  </si>
  <si>
    <t>專利 18</t>
    <phoneticPr fontId="22" type="noConversion"/>
  </si>
  <si>
    <t>專利 19</t>
    <phoneticPr fontId="22" type="noConversion"/>
  </si>
  <si>
    <t>專利 20</t>
    <phoneticPr fontId="22" type="noConversion"/>
  </si>
  <si>
    <t>專利 21</t>
    <phoneticPr fontId="22" type="noConversion"/>
  </si>
  <si>
    <t>專利 22</t>
    <phoneticPr fontId="22" type="noConversion"/>
  </si>
  <si>
    <t>專利 23</t>
    <phoneticPr fontId="22" type="noConversion"/>
  </si>
  <si>
    <t>專利 24</t>
    <phoneticPr fontId="22" type="noConversion"/>
  </si>
  <si>
    <t>專利 25</t>
    <phoneticPr fontId="22" type="noConversion"/>
  </si>
  <si>
    <t>E1: 專利的目的是否為確保現有市場的地位？</t>
  </si>
  <si>
    <t>專利可用於確保在您熟悉的市場中生產或銷售產品或服務的權利。可以累積專利群，作為障礙使競爭對手特別難以進入市場。</t>
  </si>
  <si>
    <t>E2: 專利的目的是否為贏得新市場？</t>
  </si>
  <si>
    <t>專利可以在確保進入和征服新市場的權利方面發揮作用。可以累積/聚集專利群，作為障礙使競爭對手特別難以進入市場。</t>
  </si>
  <si>
    <t>E3: 專利的目的是否為形象建設過程的一部分？</t>
  </si>
  <si>
    <t>專利可以用來展示公司具有創新性，例如是技術發展的先驅，或者可以用於其他形式的形象建設。</t>
  </si>
  <si>
    <t>E4: 專利的目的是否為確保「營運自由」——確保自身開發活動的空間？</t>
  </si>
  <si>
    <t>專利可以用作公司未來技術發展的迴旋空間，以確保後續在市場上的利用。在認識技術領域的潛力方面領先競爭對手是很重要的。</t>
  </si>
  <si>
    <t>E5: 專利的目的是否為限制競爭對手的發展？</t>
  </si>
  <si>
    <t>專利可用於佔據技術領域。這將阻礙未來的競爭發展和競爭對手在特定市場營運的機會。如果在相關領域已經有多項專利，競爭對手將極難開發自己的產品。</t>
  </si>
  <si>
    <t>E6: 公司是否將專利用於授權或銷售協議？</t>
  </si>
  <si>
    <t>專利可以作為建立技術知識授權或銷售協議的基礎，或者可以作為交叉授權協議的工具。</t>
  </si>
  <si>
    <t>E7: 專利是否構成公司核心技術領域的一部分？</t>
  </si>
  <si>
    <t>專利可以是公司一個或多個核心技術領域的一部分，可以獨立存在，也可以與其他公司專利相關聯。</t>
  </si>
  <si>
    <t>E8: 專利與公司的業務策略是否一致？</t>
  </si>
  <si>
    <t>專利可以通過各種方式對公司的業務策略做出貢獻——反之亦然，使特定專利領域受益於業務策略的支持。</t>
  </si>
  <si>
    <t>3 - 某種程度上</t>
  </si>
  <si>
    <t>1 - 否</t>
  </si>
  <si>
    <t>2 - 較小程度</t>
  </si>
  <si>
    <t>4 - 較大程度</t>
  </si>
  <si>
    <t>5 - 非常大程度</t>
  </si>
  <si>
    <t>專利的目的是否為確保現有市場的地位？</t>
    <phoneticPr fontId="22" type="noConversion"/>
  </si>
  <si>
    <t>專利可用於確保在您熟悉的市場中生產或銷售產品或服務的權利。可以累積專利群，作為障礙使競爭對手特別難以進入市場。</t>
    <phoneticPr fontId="22" type="noConversion"/>
  </si>
  <si>
    <t>否</t>
    <phoneticPr fontId="22" type="noConversion"/>
  </si>
  <si>
    <t>較小程度</t>
    <phoneticPr fontId="22" type="noConversion"/>
  </si>
  <si>
    <t>某種程度上</t>
    <phoneticPr fontId="22" type="noConversion"/>
  </si>
  <si>
    <t>較大程度</t>
    <phoneticPr fontId="22" type="noConversion"/>
  </si>
  <si>
    <t>非常大程度</t>
    <phoneticPr fontId="22" type="noConversion"/>
  </si>
  <si>
    <t>專利的目的是否為贏得新市場？</t>
    <phoneticPr fontId="22" type="noConversion"/>
  </si>
  <si>
    <t>專利可以在確保進入和征服新市場的權利方面發揮作用。可以累積/聚集專利群，作為障礙使競爭對手特別難以進入市場。</t>
    <phoneticPr fontId="22" type="noConversion"/>
  </si>
  <si>
    <t>專利的目的是否為形象建設過程的一部分？</t>
    <phoneticPr fontId="22" type="noConversion"/>
  </si>
  <si>
    <t>專利可以用來展示公司具有創新性，例如是技術發展的先驅，或者可以用於其他形式的形象建設。</t>
    <phoneticPr fontId="22" type="noConversion"/>
  </si>
  <si>
    <t>專利的目的是否為確保「營運自由」——確保自身開發活動的空間？</t>
    <phoneticPr fontId="22" type="noConversion"/>
  </si>
  <si>
    <t>專利可以用作公司未來技術發展的迴旋空間，以確保後續在市場上的利用。在認識技術領域的潛力方面領先競爭對手是很重要的。</t>
    <phoneticPr fontId="22" type="noConversion"/>
  </si>
  <si>
    <t>專利的目的是否為限制競爭對手的發展？</t>
    <phoneticPr fontId="22" type="noConversion"/>
  </si>
  <si>
    <t>專利可用於佔據技術領域。這將阻礙未來的競爭發展和競爭對手在特定市場營運的機會。如果在相關領域已經有多項專利，競爭對手將極難開發自己的產品。</t>
    <phoneticPr fontId="22" type="noConversion"/>
  </si>
  <si>
    <t>公司是否將專利用於授權或銷售協議？</t>
    <phoneticPr fontId="22" type="noConversion"/>
  </si>
  <si>
    <t>專利可以作為建立技術知識授權或銷售協議的基礎，或者可以作為交叉授權協議的工具。</t>
    <phoneticPr fontId="22" type="noConversion"/>
  </si>
  <si>
    <t>專利是否構成公司核心技術領域的一部分？</t>
    <phoneticPr fontId="22" type="noConversion"/>
  </si>
  <si>
    <t>專利可以是公司一個或多個核心技術領域的一部分，可以獨立存在，也可以與其他公司專利相關聯。</t>
    <phoneticPr fontId="22" type="noConversion"/>
  </si>
  <si>
    <t>專利與公司的業務策略是否一致？</t>
    <phoneticPr fontId="22" type="noConversion"/>
  </si>
  <si>
    <t>專利可以通過各種方式對公司的業務策略做出貢獻——反之亦然，使特定專利領域受益於業務策略的支持。</t>
    <phoneticPr fontId="22" type="noConversion"/>
  </si>
  <si>
    <t>-&gt; 財務結果</t>
  </si>
  <si>
    <t>&lt;- D. 財務</t>
  </si>
  <si>
    <t>因素/財務假設（需在相應類別中修改）</t>
  </si>
  <si>
    <t>公司帳目的財務結果</t>
  </si>
  <si>
    <t>業務營業額</t>
  </si>
  <si>
    <t>直接成本</t>
  </si>
  <si>
    <t>間接成本</t>
  </si>
  <si>
    <t>折舊準備金</t>
  </si>
  <si>
    <t>淨利潤</t>
  </si>
  <si>
    <t>折舊期間（年）</t>
  </si>
  <si>
    <t>業務領域定義</t>
  </si>
  <si>
    <t>當前營業額佔比</t>
  </si>
  <si>
    <t>計算中使用的參數</t>
  </si>
  <si>
    <t>折現因子</t>
  </si>
  <si>
    <t>專利技術的淨現值為：</t>
  </si>
  <si>
    <t>請根據您想查看或列印的專利隱藏/顯示相應欄位！</t>
  </si>
  <si>
    <t>輸出 - 財務結果</t>
  </si>
  <si>
    <t>請選擇上方圖表以更改顯示的內容和格式：</t>
  </si>
  <si>
    <t>在篩選部分選擇要顯示的專利和條件</t>
  </si>
  <si>
    <t>輸出 - 雷達圖分析</t>
  </si>
  <si>
    <t>問題</t>
  </si>
  <si>
    <t>機會因素?</t>
  </si>
  <si>
    <t>5 - 專利剩餘期限超過12年</t>
  </si>
  <si>
    <t>2 - 專利剩餘期限2-4年</t>
  </si>
  <si>
    <t>4 - 請求項範圍廣泛且包容</t>
  </si>
  <si>
    <t>5 - 在所有現有和潛在相關市場區域國家獲得專利保護</t>
  </si>
  <si>
    <t>1 - 僅在單一國內市場獲得專利保護</t>
  </si>
  <si>
    <t>因素</t>
    <phoneticPr fontId="22" type="noConversion"/>
  </si>
  <si>
    <t>問題</t>
    <phoneticPr fontId="22" type="noConversion"/>
  </si>
  <si>
    <t>選項 1</t>
    <phoneticPr fontId="22" type="noConversion"/>
  </si>
  <si>
    <t>選項 2</t>
    <phoneticPr fontId="22" type="noConversion"/>
  </si>
  <si>
    <t>選項 3</t>
    <phoneticPr fontId="22" type="noConversion"/>
  </si>
  <si>
    <t>選項 4</t>
    <phoneticPr fontId="22" type="noConversion"/>
  </si>
  <si>
    <t>選項 5</t>
    <phoneticPr fontId="22" type="noConversion"/>
  </si>
  <si>
    <t>A1</t>
    <phoneticPr fontId="22" type="noConversion"/>
  </si>
  <si>
    <t>1: 尚未申請專利</t>
    <phoneticPr fontId="22" type="noConversion"/>
  </si>
  <si>
    <t>2: 已提出專利申請</t>
    <phoneticPr fontId="22" type="noConversion"/>
  </si>
  <si>
    <t>3: 新穎性檢索和可專利性評估已完成</t>
    <phoneticPr fontId="22" type="noConversion"/>
  </si>
  <si>
    <t>4: 專利已核准</t>
    <phoneticPr fontId="22" type="noConversion"/>
  </si>
  <si>
    <t>5: 異議期已屆滿</t>
    <phoneticPr fontId="22" type="noConversion"/>
  </si>
  <si>
    <t>A2</t>
    <phoneticPr fontId="22" type="noConversion"/>
  </si>
  <si>
    <t>1: 無新穎性檢索</t>
    <phoneticPr fontId="22" type="noConversion"/>
  </si>
  <si>
    <t>2: 已進行快速簡易檢索（簡單資料庫檢索）</t>
    <phoneticPr fontId="22" type="noConversion"/>
  </si>
  <si>
    <t>3: 國家專利局新穎性檢索或類似</t>
    <phoneticPr fontId="22" type="noConversion"/>
  </si>
  <si>
    <t>4: 國際新穎性檢索</t>
    <phoneticPr fontId="22" type="noConversion"/>
  </si>
  <si>
    <t>5: 新穎性檢索和侵權檢索</t>
    <phoneticPr fontId="22" type="noConversion"/>
  </si>
  <si>
    <t>A3</t>
    <phoneticPr fontId="22" type="noConversion"/>
  </si>
  <si>
    <t>1: 專利剩餘期限0-2年</t>
    <phoneticPr fontId="22" type="noConversion"/>
  </si>
  <si>
    <t>2: 專利剩餘期限2-4年</t>
    <phoneticPr fontId="22" type="noConversion"/>
  </si>
  <si>
    <t>3: 專利剩餘期限4-8年</t>
    <phoneticPr fontId="22" type="noConversion"/>
  </si>
  <si>
    <t>4: 專利剩餘期限8-12年</t>
    <phoneticPr fontId="22" type="noConversion"/>
  </si>
  <si>
    <t>5: 專利剩餘期限超過12年</t>
    <phoneticPr fontId="22" type="noConversion"/>
  </si>
  <si>
    <t>A4</t>
    <phoneticPr fontId="22" type="noConversion"/>
  </si>
  <si>
    <t>1: 請求項非常狹窄且具體</t>
    <phoneticPr fontId="22" type="noConversion"/>
  </si>
  <si>
    <t>2: 請求項相當狹窄</t>
    <phoneticPr fontId="22" type="noConversion"/>
  </si>
  <si>
    <t>3: 請求項範圍合理廣泛</t>
    <phoneticPr fontId="22" type="noConversion"/>
  </si>
  <si>
    <t>4: 請求項範圍廣泛且包容</t>
    <phoneticPr fontId="22" type="noConversion"/>
  </si>
  <si>
    <t>5: 請求項涵蓋一般原則</t>
    <phoneticPr fontId="22" type="noConversion"/>
  </si>
  <si>
    <t>A5</t>
    <phoneticPr fontId="22" type="noConversion"/>
  </si>
  <si>
    <t>1: 僅在單一國內市場獲得專利保護</t>
    <phoneticPr fontId="22" type="noConversion"/>
  </si>
  <si>
    <t>2: 在少數市場區域國家獲得專利保護</t>
    <phoneticPr fontId="22" type="noConversion"/>
  </si>
  <si>
    <t>3: 在大多數市場區域國家獲得專利保護</t>
    <phoneticPr fontId="22" type="noConversion"/>
  </si>
  <si>
    <t>4: 在所有現有市場區域國家獲得專利保護</t>
    <phoneticPr fontId="22" type="noConversion"/>
  </si>
  <si>
    <t>5: 在所有現有和潛在相關市場區域國家獲得專利保護</t>
    <phoneticPr fontId="22" type="noConversion"/>
  </si>
  <si>
    <t>A6</t>
    <phoneticPr fontId="22" type="noConversion"/>
  </si>
  <si>
    <t>1: 無侵權監控</t>
    <phoneticPr fontId="22" type="noConversion"/>
  </si>
  <si>
    <t>2: 通過銷售代理報告進行隨機監控</t>
    <phoneticPr fontId="22" type="noConversion"/>
  </si>
  <si>
    <t>3: 對選定競爭對手產品進行一定程度的系統性監控</t>
    <phoneticPr fontId="22" type="noConversion"/>
  </si>
  <si>
    <t>4: 系統性市場監控</t>
    <phoneticPr fontId="22" type="noConversion"/>
  </si>
  <si>
    <t>5: 正式化的全球監控</t>
    <phoneticPr fontId="22" type="noConversion"/>
  </si>
  <si>
    <t>A7</t>
    <phoneticPr fontId="22" type="noConversion"/>
  </si>
  <si>
    <t>1: 法律訴訟非常常見</t>
    <phoneticPr fontId="22" type="noConversion"/>
  </si>
  <si>
    <t>2: 存在法律訴訟</t>
    <phoneticPr fontId="22" type="noConversion"/>
  </si>
  <si>
    <t>3: 爭議很常見</t>
    <phoneticPr fontId="22" type="noConversion"/>
  </si>
  <si>
    <t>4: 存在爭議</t>
    <phoneticPr fontId="22" type="noConversion"/>
  </si>
  <si>
    <t>5: 爭議和法律訴訟不常見</t>
    <phoneticPr fontId="22" type="noConversion"/>
  </si>
  <si>
    <t>A8</t>
    <phoneticPr fontId="22" type="noConversion"/>
  </si>
  <si>
    <t>1: 一般而言，執行專利權過於昂貴且困難</t>
    <phoneticPr fontId="22" type="noConversion"/>
  </si>
  <si>
    <t>2: 在重要市場的選定國家執行專利權</t>
    <phoneticPr fontId="22" type="noConversion"/>
  </si>
  <si>
    <t>3: 針對選定競爭對手執行專利權</t>
    <phoneticPr fontId="22" type="noConversion"/>
  </si>
  <si>
    <t>4: 在大多數情況下執行專利權（如果費用不太高）</t>
    <phoneticPr fontId="22" type="noConversion"/>
  </si>
  <si>
    <t>5: 始終執行專利權</t>
    <phoneticPr fontId="22" type="noConversion"/>
  </si>
  <si>
    <t>B1</t>
    <phoneticPr fontId="22" type="noConversion"/>
  </si>
  <si>
    <t>該發明是否為獨特技術？</t>
    <phoneticPr fontId="22" type="noConversion"/>
  </si>
  <si>
    <t>1: 該發明相對於現有技術影響甚微</t>
    <phoneticPr fontId="22" type="noConversion"/>
  </si>
  <si>
    <t>2: 該發明相對於現有技術有一些效果改進</t>
    <phoneticPr fontId="22" type="noConversion"/>
  </si>
  <si>
    <t>3: 該發明相對於現有技術有效果改進</t>
    <phoneticPr fontId="22" type="noConversion"/>
  </si>
  <si>
    <t>4: 該發明具有實質性效果改進且明顯具有突破性</t>
    <phoneticPr fontId="22" type="noConversion"/>
  </si>
  <si>
    <t>5: 該發明可以改變產業的運作方式</t>
    <phoneticPr fontId="22" type="noConversion"/>
  </si>
  <si>
    <t>B2</t>
    <phoneticPr fontId="22" type="noConversion"/>
  </si>
  <si>
    <t>該發明在技術上是否優於替代技術？</t>
    <phoneticPr fontId="22" type="noConversion"/>
  </si>
  <si>
    <t>1: 該技術代表一個存在新的、替代的和主導技術的領域</t>
    <phoneticPr fontId="22" type="noConversion"/>
  </si>
  <si>
    <t>2: 存在相當廣泛的替代技術領域</t>
    <phoneticPr fontId="22" type="noConversion"/>
  </si>
  <si>
    <t>3: 存在替代技術，但使用和範圍有限</t>
    <phoneticPr fontId="22" type="noConversion"/>
  </si>
  <si>
    <t>4: 存在尚不具競爭力的替代技術</t>
    <phoneticPr fontId="22" type="noConversion"/>
  </si>
  <si>
    <t>5: 沒有已知的替代技術</t>
    <phoneticPr fontId="22" type="noConversion"/>
  </si>
  <si>
    <t>B3</t>
    <phoneticPr fontId="22" type="noConversion"/>
  </si>
  <si>
    <t>該發明已經過多大程度的測試？</t>
    <phoneticPr fontId="22" type="noConversion"/>
  </si>
  <si>
    <t>1: 該發明已根據計算進行理論測試</t>
    <phoneticPr fontId="22" type="noConversion"/>
  </si>
  <si>
    <t>2: 已進行實驗/一次性測試</t>
    <phoneticPr fontId="22" type="noConversion"/>
  </si>
  <si>
    <t>3: 生產測試已完成</t>
    <phoneticPr fontId="22" type="noConversion"/>
  </si>
  <si>
    <t>4: 生產試運行中</t>
    <phoneticPr fontId="22" type="noConversion"/>
  </si>
  <si>
    <t>5: 全面生產</t>
    <phoneticPr fontId="22" type="noConversion"/>
  </si>
  <si>
    <t>B4</t>
    <phoneticPr fontId="22" type="noConversion"/>
  </si>
  <si>
    <t>專利技術是否需要新的技能、資格或生產設備？</t>
    <phoneticPr fontId="22" type="noConversion"/>
  </si>
  <si>
    <t>1: 專利需要全新的生產流程</t>
    <phoneticPr fontId="22" type="noConversion"/>
  </si>
  <si>
    <t>2: 在專利可以利用之前需要大量生產流程開發</t>
    <phoneticPr fontId="22" type="noConversion"/>
  </si>
  <si>
    <t>3: 在專利可以利用之前需要一些生產流程開發</t>
    <phoneticPr fontId="22" type="noConversion"/>
  </si>
  <si>
    <t>4: 在專利可以利用之前只需要輕微的生產流程開發</t>
    <phoneticPr fontId="22" type="noConversion"/>
  </si>
  <si>
    <t>5: 專利可以使用現有生產技術</t>
    <phoneticPr fontId="22" type="noConversion"/>
  </si>
  <si>
    <t>B5</t>
    <phoneticPr fontId="22" type="noConversion"/>
  </si>
  <si>
    <t>專利技術商業化需要多長時間？</t>
    <phoneticPr fontId="22" type="noConversion"/>
  </si>
  <si>
    <t>1: 商業化前5年 [5]</t>
    <phoneticPr fontId="22" type="noConversion"/>
  </si>
  <si>
    <t>2: 2年 [2]</t>
    <phoneticPr fontId="22" type="noConversion"/>
  </si>
  <si>
    <t>3: 1年 [1]</t>
    <phoneticPr fontId="22" type="noConversion"/>
  </si>
  <si>
    <t>4: 半年 [0.5]</t>
    <phoneticPr fontId="22" type="noConversion"/>
  </si>
  <si>
    <t>5: 0年 – 已準備好進行商業活動 [0]</t>
    <phoneticPr fontId="22" type="noConversion"/>
  </si>
  <si>
    <t>B6</t>
    <phoneticPr fontId="22" type="noConversion"/>
  </si>
  <si>
    <t>侵權仿冒品是否容易生產？</t>
    <phoneticPr fontId="22" type="noConversion"/>
  </si>
  <si>
    <t>1: 該技術容易識別且容易複製和生產</t>
    <phoneticPr fontId="22" type="noConversion"/>
  </si>
  <si>
    <t>2: 該技術容易複製和生產</t>
    <phoneticPr fontId="22" type="noConversion"/>
  </si>
  <si>
    <t>3: 該技術相對容易識別、複製和生產</t>
    <phoneticPr fontId="22" type="noConversion"/>
  </si>
  <si>
    <t>4: 該技術複雜且難以複製和生產</t>
    <phoneticPr fontId="22" type="noConversion"/>
  </si>
  <si>
    <t>5: 該技術複雜且極難複製和生產</t>
    <phoneticPr fontId="22" type="noConversion"/>
  </si>
  <si>
    <t>B7</t>
    <phoneticPr fontId="22" type="noConversion"/>
  </si>
  <si>
    <t>侵權性質的產品是否容易識別？</t>
    <phoneticPr fontId="22" type="noConversion"/>
  </si>
  <si>
    <t>1: 極難識別侵權仿冒品</t>
    <phoneticPr fontId="22" type="noConversion"/>
  </si>
  <si>
    <t>2: 難以但並非不可能識別侵權仿冒品</t>
    <phoneticPr fontId="22" type="noConversion"/>
  </si>
  <si>
    <t>3: 相對容易識別侵權仿冒品</t>
    <phoneticPr fontId="22" type="noConversion"/>
  </si>
  <si>
    <t>4: 容易識別侵權仿冒品</t>
    <phoneticPr fontId="22" type="noConversion"/>
  </si>
  <si>
    <t>5: 極容易識別侵權仿冒品</t>
    <phoneticPr fontId="22" type="noConversion"/>
  </si>
  <si>
    <t>B8</t>
    <phoneticPr fontId="22" type="noConversion"/>
  </si>
  <si>
    <t>技術的部署是否依賴於與他人的授權協議？</t>
    <phoneticPr fontId="22" type="noConversion"/>
  </si>
  <si>
    <t>1: 專利的使用依賴於與競爭對手的廣泛授權協議</t>
    <phoneticPr fontId="22" type="noConversion"/>
  </si>
  <si>
    <t>2: 專利的使用依賴於與競爭對手的一些授權協議</t>
    <phoneticPr fontId="22" type="noConversion"/>
  </si>
  <si>
    <t>3: 專利的使用不依賴於與競爭對手的任何特定授權協議</t>
    <phoneticPr fontId="22" type="noConversion"/>
  </si>
  <si>
    <t>4: 專利的使用依賴於授權協議，但不是與競爭對手</t>
    <phoneticPr fontId="22" type="noConversion"/>
  </si>
  <si>
    <t>5: 專利的使用獨立於授權協議</t>
    <phoneticPr fontId="22" type="noConversion"/>
  </si>
  <si>
    <t>B9</t>
    <phoneticPr fontId="22" type="noConversion"/>
  </si>
  <si>
    <t>該技術是否具有行銷價值（客戶價值）？</t>
    <phoneticPr fontId="22" type="noConversion"/>
  </si>
  <si>
    <t>1: 專利提供非常難以傳達的產品效用價值改進</t>
    <phoneticPr fontId="22" type="noConversion"/>
  </si>
  <si>
    <t>2: 專利提供難以傳達的產品效用價值改進</t>
    <phoneticPr fontId="22" type="noConversion"/>
  </si>
  <si>
    <t>3: 專利提供可傳達的產品效用價值改進</t>
    <phoneticPr fontId="22" type="noConversion"/>
  </si>
  <si>
    <t>4: 專利提供容易傳達的輕微產品效用價值改進</t>
    <phoneticPr fontId="22" type="noConversion"/>
  </si>
  <si>
    <t>5: 專利提供可用於產品行銷的獨特功能</t>
    <phoneticPr fontId="22" type="noConversion"/>
  </si>
  <si>
    <t>C1</t>
    <phoneticPr fontId="22" type="noConversion"/>
  </si>
  <si>
    <t>有哪些行銷選項？</t>
    <phoneticPr fontId="22" type="noConversion"/>
  </si>
  <si>
    <t>1: 專利技術沒有已知市場</t>
    <phoneticPr fontId="22" type="noConversion"/>
  </si>
  <si>
    <t>2: 專利技術尚未針對特定市場</t>
    <phoneticPr fontId="22" type="noConversion"/>
  </si>
  <si>
    <t>3: 專利技術有知名市場</t>
    <phoneticPr fontId="22" type="noConversion"/>
  </si>
  <si>
    <t>4: 有知名市場和進一步明確的市場選項</t>
    <phoneticPr fontId="22" type="noConversion"/>
  </si>
  <si>
    <t>5: 有知名市場和其他明確的重要市場</t>
    <phoneticPr fontId="22" type="noConversion"/>
  </si>
  <si>
    <t>C2</t>
    <phoneticPr fontId="22" type="noConversion"/>
  </si>
  <si>
    <t>專利技術應用的業務領域市場成長率為何？</t>
    <phoneticPr fontId="22" type="noConversion"/>
  </si>
  <si>
    <t>1: 非常低 (0.5%) [0.005]</t>
    <phoneticPr fontId="22" type="noConversion"/>
  </si>
  <si>
    <t>2: 低 (2.5%) [0.025]</t>
    <phoneticPr fontId="22" type="noConversion"/>
  </si>
  <si>
    <t>3: 中等 (5%) [0.05]</t>
    <phoneticPr fontId="22" type="noConversion"/>
  </si>
  <si>
    <t>4: 高 (8%) [0.08]</t>
    <phoneticPr fontId="22" type="noConversion"/>
  </si>
  <si>
    <t>5: 非常高 (15%) [0.15]</t>
    <phoneticPr fontId="22" type="noConversion"/>
  </si>
  <si>
    <t>C3</t>
    <phoneticPr fontId="22" type="noConversion"/>
  </si>
  <si>
    <t>專利技術在市場上的預期壽命為何？</t>
    <phoneticPr fontId="22" type="noConversion"/>
  </si>
  <si>
    <t>1: 半年 [0.5]</t>
    <phoneticPr fontId="22" type="noConversion"/>
  </si>
  <si>
    <t>2: 1年 [1]</t>
    <phoneticPr fontId="22" type="noConversion"/>
  </si>
  <si>
    <t>3: 2年 [2]</t>
    <phoneticPr fontId="22" type="noConversion"/>
  </si>
  <si>
    <t>4: 4年 [4]</t>
    <phoneticPr fontId="22" type="noConversion"/>
  </si>
  <si>
    <t>5: 8年 [8]</t>
    <phoneticPr fontId="22" type="noConversion"/>
  </si>
  <si>
    <t>C4</t>
    <phoneticPr fontId="22" type="noConversion"/>
  </si>
  <si>
    <t>競爭性或替代產品是否活躍於市場？</t>
    <phoneticPr fontId="22" type="noConversion"/>
  </si>
  <si>
    <t>1: 競爭性或替代技術的開發程度很高</t>
    <phoneticPr fontId="22" type="noConversion"/>
  </si>
  <si>
    <t>2: 競爭性或替代技術可能正在開發中</t>
    <phoneticPr fontId="22" type="noConversion"/>
  </si>
  <si>
    <t>3: 競爭性或替代技術正在開發的機率為50%</t>
    <phoneticPr fontId="22" type="noConversion"/>
  </si>
  <si>
    <t>4: 市場獨佔性的可能性很大</t>
    <phoneticPr fontId="22" type="noConversion"/>
  </si>
  <si>
    <t>5: 市場獨佔性基本上是確定的</t>
    <phoneticPr fontId="22" type="noConversion"/>
  </si>
  <si>
    <t>C5</t>
    <phoneticPr fontId="22" type="noConversion"/>
  </si>
  <si>
    <t>與現有已知產品相比，消費者願意支付的最終銷售價格是多少？</t>
    <phoneticPr fontId="22" type="noConversion"/>
  </si>
  <si>
    <t>1: 可達到的銷售價格顯著低於競爭對手的價格</t>
    <phoneticPr fontId="22" type="noConversion"/>
  </si>
  <si>
    <t>2: 低於競爭對手的價格</t>
    <phoneticPr fontId="22" type="noConversion"/>
  </si>
  <si>
    <t>3: 價格與競爭對手相同</t>
    <phoneticPr fontId="22" type="noConversion"/>
  </si>
  <si>
    <t>4: 高於競爭對手的價格</t>
    <phoneticPr fontId="22" type="noConversion"/>
  </si>
  <si>
    <t>5: 顯著高於競爭對手的價格</t>
    <phoneticPr fontId="22" type="noConversion"/>
  </si>
  <si>
    <t>C6</t>
    <phoneticPr fontId="22" type="noConversion"/>
  </si>
  <si>
    <t>利用專利技術時，業務領域內可獲得的潛在額外營業額是多少？</t>
    <phoneticPr fontId="22" type="noConversion"/>
  </si>
  <si>
    <t>1: 業務領域內額外營業額非常小 (0.5%) [0.005]</t>
    <phoneticPr fontId="22" type="noConversion"/>
  </si>
  <si>
    <t>2: 小 (2%) [0.02]</t>
    <phoneticPr fontId="22" type="noConversion"/>
  </si>
  <si>
    <t>3: 中等 (4%) [0.04]</t>
    <phoneticPr fontId="22" type="noConversion"/>
  </si>
  <si>
    <t>4: 大 (6%) [0.06]</t>
    <phoneticPr fontId="22" type="noConversion"/>
  </si>
  <si>
    <t>5: 非常大 (10%) [0.1]</t>
    <phoneticPr fontId="22" type="noConversion"/>
  </si>
  <si>
    <t>C7</t>
    <phoneticPr fontId="22" type="noConversion"/>
  </si>
  <si>
    <t>公司對應用潛力和商業機會有多少了解？</t>
    <phoneticPr fontId="22" type="noConversion"/>
  </si>
  <si>
    <t>1: 公司目前的知識僅限於有限的應用潛力</t>
    <phoneticPr fontId="22" type="noConversion"/>
  </si>
  <si>
    <t>2: 對應用潛力和商業機會了解有限</t>
    <phoneticPr fontId="22" type="noConversion"/>
  </si>
  <si>
    <t>3: 了解應用潛力但對商業機會了解有限</t>
    <phoneticPr fontId="22" type="noConversion"/>
  </si>
  <si>
    <t>4: 了解應用潛力和商業機會</t>
    <phoneticPr fontId="22" type="noConversion"/>
  </si>
  <si>
    <t>5: 公司完全了解應用潛力和商業機會</t>
    <phoneticPr fontId="22" type="noConversion"/>
  </si>
  <si>
    <t>C8</t>
    <phoneticPr fontId="22" type="noConversion"/>
  </si>
  <si>
    <t>專利技術是否具有授權協議的潛在收入？</t>
    <phoneticPr fontId="22" type="noConversion"/>
  </si>
  <si>
    <t>1: 沒有從授權協議創造收入的相關前景</t>
    <phoneticPr fontId="22" type="noConversion"/>
  </si>
  <si>
    <t>2: 授權收入的可能性較小</t>
    <phoneticPr fontId="22" type="noConversion"/>
  </si>
  <si>
    <t>3: 從授權協議創造收入的前景/潛力良好</t>
    <phoneticPr fontId="22" type="noConversion"/>
  </si>
  <si>
    <t>4: 從授權協議創造收入的前景/潛力非常好</t>
    <phoneticPr fontId="22" type="noConversion"/>
  </si>
  <si>
    <t>5: 從授權協議創造收入的前景/潛力極佳</t>
    <phoneticPr fontId="22" type="noConversion"/>
  </si>
  <si>
    <t>C9</t>
    <phoneticPr fontId="22" type="noConversion"/>
  </si>
  <si>
    <t>商業活動是否需要特別許可證/執照？</t>
    <phoneticPr fontId="22" type="noConversion"/>
  </si>
  <si>
    <t>1: 需要許可證/執照。公共機關拒絕</t>
    <phoneticPr fontId="22" type="noConversion"/>
  </si>
  <si>
    <t>2: 許可證/執照申請未提交給機關或已提交但暫時被拒絕</t>
    <phoneticPr fontId="22" type="noConversion"/>
  </si>
  <si>
    <t>3: 許可證/執照申請已提交給機關 - 尚無答覆</t>
    <phoneticPr fontId="22" type="noConversion"/>
  </si>
  <si>
    <t>4: 公共機關的限期許可證/執照批准</t>
    <phoneticPr fontId="22" type="noConversion"/>
  </si>
  <si>
    <t>5: 公共機關的終身許可證/執照批准，或在市場上銷售專利/產品不需要許可證/執照</t>
    <phoneticPr fontId="22" type="noConversion"/>
  </si>
  <si>
    <t>D1</t>
    <phoneticPr fontId="22" type="noConversion"/>
  </si>
  <si>
    <t>1: 100%的業務產出可以在沒有專利技術的情況下維持 [1]</t>
    <phoneticPr fontId="22" type="noConversion"/>
  </si>
  <si>
    <t>2: 75% [0.75]</t>
    <phoneticPr fontId="22" type="noConversion"/>
  </si>
  <si>
    <t>3: 50% [0.5]</t>
    <phoneticPr fontId="22" type="noConversion"/>
  </si>
  <si>
    <t>4: 25% [0.25]</t>
    <phoneticPr fontId="22" type="noConversion"/>
  </si>
  <si>
    <t>5: 0% [0]</t>
    <phoneticPr fontId="22" type="noConversion"/>
  </si>
  <si>
    <t>D2</t>
    <phoneticPr fontId="22" type="noConversion"/>
  </si>
  <si>
    <t>1: 極高投資（業務領域營業額的30%）[0.3]</t>
    <phoneticPr fontId="22" type="noConversion"/>
  </si>
  <si>
    <t>2: 非常高 (15%) [0.15]</t>
    <phoneticPr fontId="22" type="noConversion"/>
  </si>
  <si>
    <t>3: 高 (8%) [0.08]</t>
    <phoneticPr fontId="22" type="noConversion"/>
  </si>
  <si>
    <t>4: 中等 (2.5%) [0.025]</t>
    <phoneticPr fontId="22" type="noConversion"/>
  </si>
  <si>
    <t>5: 低 (0.5%) [0.005]</t>
    <phoneticPr fontId="22" type="noConversion"/>
  </si>
  <si>
    <t>D3</t>
    <phoneticPr fontId="22" type="noConversion"/>
  </si>
  <si>
    <t>1: 因使用專利技術增加30% [1.3]</t>
    <phoneticPr fontId="22" type="noConversion"/>
  </si>
  <si>
    <t>2: 因使用專利技術增加15% [1.15]</t>
    <phoneticPr fontId="22" type="noConversion"/>
  </si>
  <si>
    <t>3: 無增減 [1]</t>
    <phoneticPr fontId="22" type="noConversion"/>
  </si>
  <si>
    <t>4: 因使用專利技術減少15% [0.85]</t>
    <phoneticPr fontId="22" type="noConversion"/>
  </si>
  <si>
    <t>5: 因使用專利技術減少30% [0.7]</t>
    <phoneticPr fontId="22" type="noConversion"/>
  </si>
  <si>
    <t>D4</t>
    <phoneticPr fontId="22" type="noConversion"/>
  </si>
  <si>
    <t>1: 現有投資強度的120% [1.2]</t>
    <phoneticPr fontId="22" type="noConversion"/>
  </si>
  <si>
    <t>2: 現有投資強度的110% [1.1]</t>
    <phoneticPr fontId="22" type="noConversion"/>
  </si>
  <si>
    <t>3: 現有投資強度的100% - 投資中性 [1]</t>
    <phoneticPr fontId="22" type="noConversion"/>
  </si>
  <si>
    <t>4: 現有投資強度的70% [0.7]</t>
    <phoneticPr fontId="22" type="noConversion"/>
  </si>
  <si>
    <t>5: 現有投資強度的50% [0.5]</t>
    <phoneticPr fontId="22" type="noConversion"/>
  </si>
  <si>
    <t>D5</t>
    <phoneticPr fontId="22" type="noConversion"/>
  </si>
  <si>
    <t>1: 在一個國家維護</t>
    <phoneticPr fontId="22" type="noConversion"/>
  </si>
  <si>
    <t>2: 2-5個國家</t>
    <phoneticPr fontId="22" type="noConversion"/>
  </si>
  <si>
    <t>3: 5-10個國家</t>
    <phoneticPr fontId="22" type="noConversion"/>
  </si>
  <si>
    <t>4: 10-15個國家</t>
    <phoneticPr fontId="22" type="noConversion"/>
  </si>
  <si>
    <t>5: 超過15個國家/所有現有和潛在國家</t>
    <phoneticPr fontId="22" type="noConversion"/>
  </si>
  <si>
    <t>D6</t>
    <phoneticPr fontId="22" type="noConversion"/>
  </si>
  <si>
    <t>1: 少於累計利潤的3%</t>
    <phoneticPr fontId="22" type="noConversion"/>
  </si>
  <si>
    <t>2: 累計利潤的3%至10%之間</t>
    <phoneticPr fontId="22" type="noConversion"/>
  </si>
  <si>
    <t>3: 累計利潤的10%至15%之間</t>
    <phoneticPr fontId="22" type="noConversion"/>
  </si>
  <si>
    <t>4: 累計利潤的15%至25%之間</t>
    <phoneticPr fontId="22" type="noConversion"/>
  </si>
  <si>
    <t>5: 超過累計利潤的25%</t>
    <phoneticPr fontId="22" type="noConversion"/>
  </si>
  <si>
    <t>E1</t>
    <phoneticPr fontId="22" type="noConversion"/>
  </si>
  <si>
    <t>1: 否</t>
    <phoneticPr fontId="22" type="noConversion"/>
  </si>
  <si>
    <t>2: 較小程度</t>
    <phoneticPr fontId="22" type="noConversion"/>
  </si>
  <si>
    <t>3: 某種程度上</t>
    <phoneticPr fontId="22" type="noConversion"/>
  </si>
  <si>
    <t>4: 較大程度</t>
    <phoneticPr fontId="22" type="noConversion"/>
  </si>
  <si>
    <t>5: 非常大程度</t>
    <phoneticPr fontId="22" type="noConversion"/>
  </si>
  <si>
    <t>E2</t>
    <phoneticPr fontId="22" type="noConversion"/>
  </si>
  <si>
    <t>E3</t>
    <phoneticPr fontId="22" type="noConversion"/>
  </si>
  <si>
    <t>E4</t>
    <phoneticPr fontId="22" type="noConversion"/>
  </si>
  <si>
    <t>E5</t>
    <phoneticPr fontId="22" type="noConversion"/>
  </si>
  <si>
    <t>E6</t>
    <phoneticPr fontId="22" type="noConversion"/>
  </si>
  <si>
    <t>E7</t>
    <phoneticPr fontId="22" type="noConversion"/>
  </si>
  <si>
    <t>E8</t>
    <phoneticPr fontId="22" type="noConversion"/>
  </si>
  <si>
    <t>風險因素?</t>
  </si>
  <si>
    <t>2 - 已提出專利申請</t>
  </si>
  <si>
    <t>1 - 尚未申請專利</t>
  </si>
  <si>
    <t>3 - 國家專利局新穎性檢索或類似</t>
  </si>
  <si>
    <t>2 - 快速簡易檢索（簡單資料庫檢索）已完成</t>
  </si>
  <si>
    <t>1 - 無侵權監控</t>
  </si>
  <si>
    <t>4 - 系統性市場監控</t>
  </si>
  <si>
    <t>1 - 法律訴訟非常常見</t>
  </si>
  <si>
    <t>3 - 爭議很常見</t>
  </si>
  <si>
    <t>4 - 在大多數情況下執行專利權（如果費用不太高）</t>
  </si>
  <si>
    <t>2 - 在重要市場的選定國家執行專利權</t>
  </si>
  <si>
    <t>5 - 超過15個國家/所有現有和潛在國家</t>
  </si>
  <si>
    <t>輸出 - 機會/風險矩陣</t>
  </si>
  <si>
    <t>- 在篩選區域選擇要顯示的專利和條件（例如，如果您想調整選擇）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</si>
</sst>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quot;€&quot;#,##0;[Red]\-&quot;€&quot;#,##0"/>
    <numFmt numFmtId="177" formatCode="&quot;€&quot;#,##0.00;[Red]\-&quot;€&quot;#,##0.00"/>
    <numFmt numFmtId="178" formatCode="0.0%"/>
    <numFmt numFmtId="179" formatCode="0.0&quot; years&quot;"/>
    <numFmt numFmtId="180" formatCode="&quot;€&quot;#,##0.00"/>
    <numFmt numFmtId="181" formatCode="&quot;€&quot;#,##0"/>
  </numFmts>
  <fonts count="23">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sz val="11"/>
      <color theme="1"/>
      <name val="Calibri"/>
      <family val="2"/>
    </font>
    <font>
      <i/>
      <sz val="11"/>
      <color theme="1"/>
      <name val="Calibri"/>
      <family val="2"/>
    </font>
    <font>
      <sz val="10"/>
      <color indexed="8"/>
      <name val="Arial"/>
      <family val="2"/>
    </font>
    <font>
      <sz val="8"/>
      <color indexed="8"/>
      <name val="Verdana"/>
      <family val="2"/>
    </font>
    <font>
      <b/>
      <sz val="11"/>
      <color theme="1"/>
      <name val="Calibri"/>
      <family val="2"/>
      <scheme val="minor"/>
    </font>
    <font>
      <sz val="9"/>
      <color indexed="81"/>
      <name val="Tahoma"/>
      <family val="2"/>
    </font>
    <font>
      <b/>
      <sz val="10"/>
      <color rgb="FF000000"/>
      <name val="Inherit"/>
    </font>
    <font>
      <sz val="11"/>
      <color rgb="FFFFFFFF"/>
      <name val="Calibri"/>
      <family val="2"/>
      <scheme val="minor"/>
    </font>
    <font>
      <u/>
      <sz val="11"/>
      <color theme="10"/>
      <name val="Calibri"/>
      <family val="2"/>
      <scheme val="minor"/>
    </font>
    <font>
      <b/>
      <sz val="28"/>
      <color theme="1"/>
      <name val="Calibri"/>
      <family val="2"/>
      <scheme val="major"/>
    </font>
    <font>
      <sz val="11"/>
      <name val="Calibri"/>
      <family val="2"/>
      <scheme val="minor"/>
    </font>
    <font>
      <sz val="9"/>
      <color rgb="FF0B2A43"/>
      <name val="Arial"/>
      <family val="2"/>
    </font>
    <font>
      <u/>
      <sz val="11"/>
      <color rgb="FF0000FF"/>
      <name val="Calibri"/>
      <family val="2"/>
      <scheme val="minor"/>
    </font>
    <font>
      <sz val="11"/>
      <color rgb="FF0000FF"/>
      <name val="Calibri"/>
      <family val="2"/>
      <scheme val="minor"/>
    </font>
    <font>
      <b/>
      <sz val="18"/>
      <color theme="1"/>
      <name val="Calibri"/>
      <family val="2"/>
      <scheme val="minor"/>
    </font>
    <font>
      <b/>
      <sz val="14"/>
      <color theme="1"/>
      <name val="Calibri"/>
      <family val="2"/>
      <scheme val="minor"/>
    </font>
    <font>
      <sz val="9"/>
      <name val="Calibri"/>
      <family val="3"/>
      <charset val="136"/>
      <scheme val="minor"/>
    </font>
  </fonts>
  <fills count="30">
    <fill>
      <patternFill patternType="none"/>
    </fill>
    <fill>
      <patternFill patternType="gray125"/>
    </fill>
    <fill>
      <patternFill patternType="solid">
        <fgColor theme="9" tint="0.79998168889431442"/>
        <bgColor rgb="FFFEF2CB"/>
      </patternFill>
    </fill>
    <fill>
      <patternFill patternType="solid">
        <fgColor theme="8" tint="0.79998168889431442"/>
        <bgColor rgb="FFD9E2F3"/>
      </patternFill>
    </fill>
    <fill>
      <patternFill patternType="solid">
        <fgColor theme="8" tint="0.79998168889431442"/>
        <bgColor rgb="FFDEEAF6"/>
      </patternFill>
    </fill>
    <fill>
      <patternFill patternType="solid">
        <fgColor theme="9" tint="0.79998168889431442"/>
        <bgColor indexed="64"/>
      </patternFill>
    </fill>
    <fill>
      <patternFill patternType="solid">
        <fgColor theme="0" tint="0.79998168889431442"/>
        <bgColor indexed="64"/>
      </patternFill>
    </fill>
    <fill>
      <patternFill patternType="solid">
        <fgColor theme="7" tint="0.39997558519241921"/>
        <bgColor rgb="FFD9E2F3"/>
      </patternFill>
    </fill>
    <fill>
      <patternFill patternType="solid">
        <fgColor theme="7" tint="0.79998168889431442"/>
        <bgColor indexed="64"/>
      </patternFill>
    </fill>
    <fill>
      <patternFill patternType="solid">
        <fgColor theme="7" tint="0.39997558519241921"/>
        <bgColor indexed="64"/>
      </patternFill>
    </fill>
    <fill>
      <patternFill patternType="solid">
        <fgColor theme="7" tint="0.79998168889431442"/>
        <bgColor rgb="FFFEF2CB"/>
      </patternFill>
    </fill>
    <fill>
      <patternFill patternType="solid">
        <fgColor theme="8" tint="0.79998168889431442"/>
        <bgColor indexed="64"/>
      </patternFill>
    </fill>
    <fill>
      <patternFill patternType="solid">
        <fgColor theme="8" tint="0.59999389629810485"/>
        <bgColor rgb="FFD9E2F3"/>
      </patternFill>
    </fill>
    <fill>
      <patternFill patternType="solid">
        <fgColor theme="9" tint="0.59999389629810485"/>
        <bgColor rgb="FFFEF2CB"/>
      </patternFill>
    </fill>
    <fill>
      <patternFill patternType="solid">
        <fgColor theme="9" tint="0.59999389629810485"/>
        <bgColor rgb="FFD9E2F3"/>
      </patternFill>
    </fill>
    <fill>
      <patternFill patternType="solid">
        <fgColor theme="5" tint="0.79998168889431442"/>
        <bgColor indexed="64"/>
      </patternFill>
    </fill>
    <fill>
      <patternFill patternType="solid">
        <fgColor theme="5" tint="-0.24994659260841701"/>
        <bgColor indexed="64"/>
      </patternFill>
    </fill>
    <fill>
      <patternFill patternType="solid">
        <fgColor theme="5" tint="0.59996337778862885"/>
        <bgColor indexed="64"/>
      </patternFill>
    </fill>
    <fill>
      <patternFill patternType="solid">
        <fgColor theme="5" tint="0.39994506668294322"/>
        <bgColor indexed="64"/>
      </patternFill>
    </fill>
    <fill>
      <patternFill patternType="solid">
        <fgColor rgb="FFFFFF00"/>
        <bgColor rgb="FFFEF2CB"/>
      </patternFill>
    </fill>
    <fill>
      <patternFill patternType="solid">
        <fgColor theme="5" tint="0.59999389629810485"/>
        <bgColor indexed="64"/>
      </patternFill>
    </fill>
    <fill>
      <patternFill patternType="solid">
        <fgColor theme="5" tint="0.39997558519241921"/>
        <bgColor indexed="64"/>
      </patternFill>
    </fill>
    <fill>
      <patternFill patternType="solid">
        <fgColor theme="5" tint="-0.249977111117893"/>
        <bgColor indexed="64"/>
      </patternFill>
    </fill>
    <fill>
      <patternFill patternType="solid">
        <fgColor theme="0"/>
        <bgColor indexed="64"/>
      </patternFill>
    </fill>
    <fill>
      <patternFill patternType="solid">
        <fgColor rgb="FFFFFFFF"/>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6"/>
        <bgColor indexed="64"/>
      </patternFill>
    </fill>
  </fills>
  <borders count="25">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mediumDashed">
        <color rgb="FFEBEBEB"/>
      </left>
      <right style="mediumDashed">
        <color rgb="FFEBEBEB"/>
      </right>
      <top style="mediumDashed">
        <color rgb="FFEBEBEB"/>
      </top>
      <bottom style="mediumDashed">
        <color rgb="FFEBEBEB"/>
      </bottom>
      <diagonal/>
    </border>
    <border>
      <left style="thin">
        <color rgb="FF000000"/>
      </left>
      <right style="thin">
        <color rgb="FF000000"/>
      </right>
      <top/>
      <bottom style="thin">
        <color rgb="FF000000"/>
      </bottom>
      <diagonal/>
    </border>
    <border>
      <left style="thick">
        <color indexed="64"/>
      </left>
      <right style="thick">
        <color indexed="64"/>
      </right>
      <top style="thick">
        <color indexed="64"/>
      </top>
      <bottom style="thick">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right style="thick">
        <color indexed="64"/>
      </right>
      <top style="thick">
        <color indexed="64"/>
      </top>
      <bottom style="thick">
        <color indexed="64"/>
      </bottom>
      <diagonal/>
    </border>
    <border>
      <left style="medium">
        <color indexed="64"/>
      </left>
      <right style="medium">
        <color indexed="64"/>
      </right>
      <top style="medium">
        <color indexed="64"/>
      </top>
      <bottom style="medium">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diagonal/>
    </border>
  </borders>
  <cellStyleXfs count="6">
    <xf numFmtId="0" fontId="0" fillId="0" borderId="0"/>
    <xf numFmtId="0" fontId="8" fillId="0" borderId="2"/>
    <xf numFmtId="0" fontId="4" fillId="0" borderId="2"/>
    <xf numFmtId="0" fontId="3" fillId="0" borderId="2"/>
    <xf numFmtId="0" fontId="2" fillId="0" borderId="2"/>
    <xf numFmtId="0" fontId="14" fillId="0" borderId="0" applyNumberFormat="0" applyFill="0" applyBorder="0" applyAlignment="0" applyProtection="0"/>
  </cellStyleXfs>
  <cellXfs count="231">
    <xf numFmtId="0" fontId="0" fillId="0" borderId="0" xfId="0"/>
    <xf numFmtId="0" fontId="5" fillId="0" borderId="0" xfId="0" quotePrefix="1" applyFont="1"/>
    <xf numFmtId="0" fontId="6" fillId="0" borderId="0" xfId="0" applyFont="1"/>
    <xf numFmtId="0" fontId="5" fillId="0" borderId="1" xfId="0" applyFont="1" applyBorder="1"/>
    <xf numFmtId="0" fontId="7" fillId="0" borderId="0" xfId="0" applyFont="1"/>
    <xf numFmtId="0" fontId="5" fillId="0" borderId="2" xfId="0" applyFont="1" applyBorder="1"/>
    <xf numFmtId="0" fontId="5" fillId="0" borderId="0" xfId="0" applyFont="1"/>
    <xf numFmtId="0" fontId="5" fillId="0" borderId="0" xfId="0" applyFont="1" applyAlignment="1">
      <alignment horizontal="left"/>
    </xf>
    <xf numFmtId="0" fontId="5" fillId="2" borderId="1" xfId="0" applyFont="1" applyFill="1" applyBorder="1"/>
    <xf numFmtId="0" fontId="5" fillId="4" borderId="1" xfId="0" applyFont="1" applyFill="1" applyBorder="1"/>
    <xf numFmtId="0" fontId="0" fillId="0" borderId="0" xfId="0" applyAlignment="1">
      <alignment horizontal="fill"/>
    </xf>
    <xf numFmtId="0" fontId="5" fillId="5" borderId="3" xfId="0" applyFont="1" applyFill="1" applyBorder="1" applyAlignment="1">
      <alignment horizontal="left"/>
    </xf>
    <xf numFmtId="0" fontId="5" fillId="5" borderId="3" xfId="0" applyFont="1" applyFill="1" applyBorder="1" applyAlignment="1">
      <alignment horizontal="fill"/>
    </xf>
    <xf numFmtId="0" fontId="0" fillId="0" borderId="0" xfId="0" quotePrefix="1"/>
    <xf numFmtId="0" fontId="8" fillId="0" borderId="3" xfId="1" applyBorder="1" applyAlignment="1">
      <alignment horizontal="left" vertical="top" wrapText="1"/>
    </xf>
    <xf numFmtId="0" fontId="9" fillId="0" borderId="3" xfId="1" applyFont="1" applyBorder="1" applyAlignment="1">
      <alignment horizontal="left" vertical="top" wrapText="1"/>
    </xf>
    <xf numFmtId="0" fontId="10" fillId="9" borderId="2" xfId="0" applyFont="1" applyFill="1" applyBorder="1"/>
    <xf numFmtId="0" fontId="6" fillId="7" borderId="2" xfId="0" applyFont="1" applyFill="1" applyBorder="1"/>
    <xf numFmtId="0" fontId="0" fillId="8" borderId="3" xfId="0" applyFill="1" applyBorder="1" applyProtection="1">
      <protection locked="0"/>
    </xf>
    <xf numFmtId="0" fontId="5" fillId="10" borderId="3" xfId="0" applyFont="1" applyFill="1" applyBorder="1"/>
    <xf numFmtId="0" fontId="0" fillId="0" borderId="2" xfId="0" applyBorder="1"/>
    <xf numFmtId="0" fontId="10" fillId="9" borderId="9" xfId="0" applyFont="1" applyFill="1" applyBorder="1"/>
    <xf numFmtId="0" fontId="6" fillId="7" borderId="7" xfId="0" applyFont="1" applyFill="1" applyBorder="1" applyProtection="1">
      <protection locked="0"/>
    </xf>
    <xf numFmtId="0" fontId="5" fillId="10" borderId="4" xfId="0" applyFont="1" applyFill="1" applyBorder="1"/>
    <xf numFmtId="0" fontId="6" fillId="12" borderId="4" xfId="0" applyFont="1" applyFill="1" applyBorder="1"/>
    <xf numFmtId="0" fontId="6" fillId="12" borderId="3" xfId="0" applyFont="1" applyFill="1" applyBorder="1"/>
    <xf numFmtId="0" fontId="5" fillId="13" borderId="4" xfId="0" applyFont="1" applyFill="1" applyBorder="1"/>
    <xf numFmtId="0" fontId="6" fillId="14" borderId="3" xfId="0" applyFont="1" applyFill="1" applyBorder="1"/>
    <xf numFmtId="0" fontId="6" fillId="14" borderId="6" xfId="0" applyFont="1" applyFill="1" applyBorder="1"/>
    <xf numFmtId="0" fontId="6" fillId="14" borderId="5" xfId="0" applyFont="1" applyFill="1" applyBorder="1"/>
    <xf numFmtId="0" fontId="6" fillId="12" borderId="1" xfId="0" applyFont="1" applyFill="1" applyBorder="1"/>
    <xf numFmtId="0" fontId="6" fillId="12" borderId="5" xfId="0" applyFont="1" applyFill="1" applyBorder="1"/>
    <xf numFmtId="0" fontId="6" fillId="13" borderId="1" xfId="0" applyFont="1" applyFill="1" applyBorder="1"/>
    <xf numFmtId="0" fontId="6" fillId="13" borderId="3" xfId="0" applyFont="1" applyFill="1" applyBorder="1"/>
    <xf numFmtId="0" fontId="5" fillId="4" borderId="3" xfId="0" applyFont="1" applyFill="1" applyBorder="1"/>
    <xf numFmtId="0" fontId="5" fillId="2" borderId="3" xfId="0" applyFont="1" applyFill="1" applyBorder="1"/>
    <xf numFmtId="0" fontId="5" fillId="13" borderId="4" xfId="0" applyFont="1" applyFill="1" applyBorder="1" applyAlignment="1">
      <alignment wrapText="1"/>
    </xf>
    <xf numFmtId="0" fontId="5" fillId="13" borderId="4" xfId="0" applyFont="1" applyFill="1" applyBorder="1" applyAlignment="1">
      <alignment horizontal="left"/>
    </xf>
    <xf numFmtId="0" fontId="5" fillId="13" borderId="4" xfId="0" applyFont="1" applyFill="1" applyBorder="1" applyAlignment="1">
      <alignment horizontal="left" wrapText="1"/>
    </xf>
    <xf numFmtId="0" fontId="0" fillId="0" borderId="0" xfId="0" applyAlignment="1">
      <alignment horizontal="left"/>
    </xf>
    <xf numFmtId="0" fontId="5" fillId="19" borderId="3" xfId="0" applyFont="1" applyFill="1" applyBorder="1"/>
    <xf numFmtId="178" fontId="0" fillId="0" borderId="0" xfId="0" applyNumberFormat="1"/>
    <xf numFmtId="0" fontId="0" fillId="0" borderId="0" xfId="0" applyAlignment="1">
      <alignment wrapText="1"/>
    </xf>
    <xf numFmtId="0" fontId="0" fillId="23" borderId="0" xfId="0" applyFill="1"/>
    <xf numFmtId="0" fontId="12" fillId="0" borderId="11" xfId="0" quotePrefix="1" applyFont="1" applyBorder="1" applyAlignment="1">
      <alignment vertical="center"/>
    </xf>
    <xf numFmtId="0" fontId="6" fillId="13" borderId="14" xfId="0" applyFont="1" applyFill="1" applyBorder="1"/>
    <xf numFmtId="0" fontId="0" fillId="0" borderId="3" xfId="0" applyBorder="1" applyProtection="1">
      <protection locked="0"/>
    </xf>
    <xf numFmtId="0" fontId="0" fillId="15" borderId="3" xfId="0" applyFill="1" applyBorder="1" applyProtection="1">
      <protection locked="0"/>
    </xf>
    <xf numFmtId="0" fontId="5" fillId="15" borderId="3" xfId="0" quotePrefix="1" applyFont="1" applyFill="1" applyBorder="1" applyProtection="1">
      <protection locked="0"/>
    </xf>
    <xf numFmtId="0" fontId="0" fillId="17" borderId="3" xfId="0" applyFill="1" applyBorder="1" applyProtection="1">
      <protection locked="0"/>
    </xf>
    <xf numFmtId="0" fontId="0" fillId="18" borderId="3" xfId="0" applyFill="1" applyBorder="1" applyProtection="1">
      <protection locked="0"/>
    </xf>
    <xf numFmtId="0" fontId="13" fillId="16" borderId="3" xfId="0" applyFont="1" applyFill="1" applyBorder="1" applyAlignment="1" applyProtection="1">
      <alignment horizontal="fill"/>
      <protection locked="0"/>
    </xf>
    <xf numFmtId="0" fontId="13" fillId="16" borderId="3" xfId="0" applyFont="1" applyFill="1" applyBorder="1"/>
    <xf numFmtId="178" fontId="0" fillId="23" borderId="13" xfId="0" applyNumberFormat="1" applyFill="1" applyBorder="1"/>
    <xf numFmtId="179" fontId="5" fillId="23" borderId="13" xfId="0" applyNumberFormat="1" applyFont="1" applyFill="1" applyBorder="1" applyProtection="1">
      <protection locked="0"/>
    </xf>
    <xf numFmtId="10" fontId="0" fillId="0" borderId="2" xfId="0" applyNumberFormat="1" applyBorder="1"/>
    <xf numFmtId="179" fontId="0" fillId="0" borderId="2" xfId="0" applyNumberFormat="1" applyBorder="1"/>
    <xf numFmtId="178" fontId="0" fillId="0" borderId="2" xfId="0" applyNumberFormat="1" applyBorder="1"/>
    <xf numFmtId="0" fontId="5" fillId="13" borderId="3" xfId="0" applyFont="1" applyFill="1" applyBorder="1" applyAlignment="1">
      <alignment wrapText="1"/>
    </xf>
    <xf numFmtId="0" fontId="5" fillId="0" borderId="1" xfId="0" applyFont="1" applyBorder="1" applyAlignment="1" applyProtection="1">
      <alignment wrapText="1"/>
      <protection locked="0"/>
    </xf>
    <xf numFmtId="0" fontId="5" fillId="0" borderId="5" xfId="0" applyFont="1" applyBorder="1" applyAlignment="1" applyProtection="1">
      <alignment wrapText="1"/>
      <protection locked="0"/>
    </xf>
    <xf numFmtId="179" fontId="5" fillId="23" borderId="13" xfId="0" applyNumberFormat="1" applyFont="1" applyFill="1" applyBorder="1" applyAlignment="1" applyProtection="1">
      <alignment horizontal="left" wrapText="1"/>
      <protection locked="0"/>
    </xf>
    <xf numFmtId="0" fontId="5" fillId="0" borderId="12" xfId="0" applyFont="1" applyBorder="1" applyAlignment="1" applyProtection="1">
      <alignment wrapText="1"/>
      <protection locked="0"/>
    </xf>
    <xf numFmtId="178" fontId="5" fillId="23" borderId="13" xfId="0" applyNumberFormat="1" applyFont="1" applyFill="1" applyBorder="1" applyAlignment="1" applyProtection="1">
      <alignment wrapText="1"/>
      <protection locked="0"/>
    </xf>
    <xf numFmtId="179" fontId="5" fillId="23" borderId="13" xfId="0" applyNumberFormat="1" applyFont="1" applyFill="1" applyBorder="1" applyAlignment="1" applyProtection="1">
      <alignment wrapText="1"/>
      <protection locked="0"/>
    </xf>
    <xf numFmtId="10" fontId="5" fillId="23" borderId="13" xfId="0" applyNumberFormat="1" applyFont="1" applyFill="1" applyBorder="1" applyAlignment="1" applyProtection="1">
      <alignment wrapText="1"/>
      <protection locked="0"/>
    </xf>
    <xf numFmtId="0" fontId="5" fillId="23" borderId="15" xfId="0" applyFont="1" applyFill="1" applyBorder="1" applyAlignment="1" applyProtection="1">
      <alignment wrapText="1"/>
      <protection locked="0"/>
    </xf>
    <xf numFmtId="0" fontId="0" fillId="6" borderId="3" xfId="0" applyFill="1" applyBorder="1" applyAlignment="1">
      <alignment wrapText="1"/>
    </xf>
    <xf numFmtId="0" fontId="10" fillId="25" borderId="3" xfId="0" applyFont="1" applyFill="1" applyBorder="1"/>
    <xf numFmtId="0" fontId="10" fillId="26" borderId="3" xfId="0" applyFont="1" applyFill="1" applyBorder="1"/>
    <xf numFmtId="0" fontId="0" fillId="0" borderId="3" xfId="0" applyBorder="1"/>
    <xf numFmtId="0" fontId="10" fillId="0" borderId="2" xfId="3" applyFont="1"/>
    <xf numFmtId="0" fontId="3" fillId="0" borderId="2" xfId="3"/>
    <xf numFmtId="9" fontId="3" fillId="0" borderId="2" xfId="3" applyNumberFormat="1"/>
    <xf numFmtId="0" fontId="3" fillId="0" borderId="2" xfId="3" applyAlignment="1">
      <alignment wrapText="1"/>
    </xf>
    <xf numFmtId="177" fontId="3" fillId="0" borderId="2" xfId="3" applyNumberFormat="1"/>
    <xf numFmtId="177" fontId="10" fillId="0" borderId="2" xfId="3" applyNumberFormat="1" applyFont="1"/>
    <xf numFmtId="0" fontId="0" fillId="0" borderId="2" xfId="3" applyFont="1"/>
    <xf numFmtId="2" fontId="3" fillId="0" borderId="2" xfId="3" applyNumberFormat="1"/>
    <xf numFmtId="4" fontId="3" fillId="0" borderId="2" xfId="3" applyNumberFormat="1"/>
    <xf numFmtId="0" fontId="3" fillId="25" borderId="3" xfId="3" applyFill="1" applyBorder="1"/>
    <xf numFmtId="0" fontId="10" fillId="26" borderId="3" xfId="3" applyFont="1" applyFill="1" applyBorder="1"/>
    <xf numFmtId="0" fontId="10" fillId="25" borderId="3" xfId="3" applyFont="1" applyFill="1" applyBorder="1"/>
    <xf numFmtId="179" fontId="3" fillId="0" borderId="3" xfId="3" applyNumberFormat="1" applyBorder="1"/>
    <xf numFmtId="9" fontId="3" fillId="0" borderId="3" xfId="3" applyNumberFormat="1" applyBorder="1"/>
    <xf numFmtId="0" fontId="10" fillId="9" borderId="2" xfId="3" applyFont="1" applyFill="1"/>
    <xf numFmtId="0" fontId="3" fillId="27" borderId="3" xfId="3" applyFill="1" applyBorder="1"/>
    <xf numFmtId="0" fontId="3" fillId="27" borderId="14" xfId="3" applyFill="1" applyBorder="1"/>
    <xf numFmtId="180" fontId="3" fillId="23" borderId="16" xfId="3" applyNumberFormat="1" applyFill="1" applyBorder="1"/>
    <xf numFmtId="0" fontId="10" fillId="9" borderId="3" xfId="3" applyFont="1" applyFill="1" applyBorder="1"/>
    <xf numFmtId="179" fontId="3" fillId="23" borderId="13" xfId="3" applyNumberFormat="1" applyFill="1" applyBorder="1"/>
    <xf numFmtId="10" fontId="3" fillId="23" borderId="16" xfId="3" applyNumberFormat="1" applyFill="1" applyBorder="1"/>
    <xf numFmtId="178" fontId="3" fillId="23" borderId="16" xfId="3" applyNumberFormat="1" applyFill="1" applyBorder="1"/>
    <xf numFmtId="177" fontId="10" fillId="26" borderId="3" xfId="3" applyNumberFormat="1" applyFont="1" applyFill="1" applyBorder="1"/>
    <xf numFmtId="177" fontId="10" fillId="25" borderId="3" xfId="3" applyNumberFormat="1" applyFont="1" applyFill="1" applyBorder="1"/>
    <xf numFmtId="14" fontId="3" fillId="0" borderId="2" xfId="3" applyNumberFormat="1"/>
    <xf numFmtId="14" fontId="3" fillId="0" borderId="2" xfId="3" applyNumberFormat="1" applyAlignment="1">
      <alignment horizontal="left"/>
    </xf>
    <xf numFmtId="0" fontId="0" fillId="23" borderId="17" xfId="0" applyFill="1" applyBorder="1"/>
    <xf numFmtId="14" fontId="0" fillId="23" borderId="17" xfId="0" applyNumberFormat="1" applyFill="1" applyBorder="1"/>
    <xf numFmtId="0" fontId="10" fillId="0" borderId="2" xfId="0" applyFont="1" applyBorder="1"/>
    <xf numFmtId="0" fontId="14" fillId="0" borderId="2" xfId="5" applyBorder="1"/>
    <xf numFmtId="0" fontId="14" fillId="0" borderId="2" xfId="5" applyFill="1" applyBorder="1"/>
    <xf numFmtId="178" fontId="3" fillId="0" borderId="3" xfId="3" applyNumberFormat="1" applyBorder="1"/>
    <xf numFmtId="2" fontId="3" fillId="11" borderId="2" xfId="3" applyNumberFormat="1" applyFill="1"/>
    <xf numFmtId="0" fontId="3" fillId="29" borderId="2" xfId="3" applyFill="1"/>
    <xf numFmtId="177" fontId="3" fillId="29" borderId="2" xfId="3" applyNumberFormat="1" applyFill="1"/>
    <xf numFmtId="0" fontId="0" fillId="0" borderId="0" xfId="0" applyAlignment="1">
      <alignment shrinkToFit="1"/>
    </xf>
    <xf numFmtId="0" fontId="6" fillId="7" borderId="10" xfId="0" applyFont="1" applyFill="1" applyBorder="1" applyProtection="1">
      <protection locked="0"/>
    </xf>
    <xf numFmtId="0" fontId="10" fillId="0" borderId="0" xfId="0" applyFont="1"/>
    <xf numFmtId="0" fontId="14" fillId="0" borderId="0" xfId="5"/>
    <xf numFmtId="0" fontId="17" fillId="0" borderId="0" xfId="0" applyFont="1"/>
    <xf numFmtId="0" fontId="10" fillId="29" borderId="2" xfId="3" applyFont="1" applyFill="1"/>
    <xf numFmtId="0" fontId="14" fillId="26" borderId="18" xfId="5" quotePrefix="1" applyFill="1" applyBorder="1"/>
    <xf numFmtId="0" fontId="14" fillId="26" borderId="19" xfId="5" quotePrefix="1" applyFill="1" applyBorder="1"/>
    <xf numFmtId="2" fontId="0" fillId="0" borderId="0" xfId="0" applyNumberFormat="1" applyAlignment="1">
      <alignment wrapText="1"/>
    </xf>
    <xf numFmtId="2" fontId="0" fillId="0" borderId="0" xfId="0" applyNumberFormat="1"/>
    <xf numFmtId="0" fontId="10" fillId="9" borderId="2" xfId="0" applyFont="1" applyFill="1" applyBorder="1" applyAlignment="1">
      <alignment wrapText="1"/>
    </xf>
    <xf numFmtId="0" fontId="13" fillId="16" borderId="3" xfId="0" applyFont="1" applyFill="1" applyBorder="1" applyAlignment="1">
      <alignment wrapText="1"/>
    </xf>
    <xf numFmtId="0" fontId="13" fillId="22" borderId="3" xfId="0" applyFont="1" applyFill="1" applyBorder="1" applyAlignment="1">
      <alignment vertical="top" wrapText="1"/>
    </xf>
    <xf numFmtId="0" fontId="0" fillId="25" borderId="3" xfId="0" applyFill="1" applyBorder="1"/>
    <xf numFmtId="0" fontId="0" fillId="25" borderId="14" xfId="0" applyFill="1" applyBorder="1"/>
    <xf numFmtId="0" fontId="0" fillId="0" borderId="3" xfId="0" applyBorder="1" applyAlignment="1">
      <alignment vertical="top"/>
    </xf>
    <xf numFmtId="178" fontId="0" fillId="0" borderId="3" xfId="0" applyNumberFormat="1" applyBorder="1" applyAlignment="1">
      <alignment vertical="top"/>
    </xf>
    <xf numFmtId="179" fontId="0" fillId="0" borderId="3" xfId="0" applyNumberFormat="1" applyBorder="1" applyAlignment="1">
      <alignment vertical="top"/>
    </xf>
    <xf numFmtId="0" fontId="10" fillId="11" borderId="3" xfId="0" applyFont="1" applyFill="1" applyBorder="1"/>
    <xf numFmtId="0" fontId="0" fillId="5" borderId="3" xfId="0" applyFill="1" applyBorder="1"/>
    <xf numFmtId="0" fontId="5" fillId="6" borderId="3" xfId="0" applyFont="1" applyFill="1" applyBorder="1" applyAlignment="1" applyProtection="1">
      <alignment horizontal="left" vertical="top" wrapText="1"/>
      <protection locked="0"/>
    </xf>
    <xf numFmtId="0" fontId="0" fillId="6" borderId="3" xfId="0" applyFill="1" applyBorder="1" applyAlignment="1" applyProtection="1">
      <alignment horizontal="left" vertical="top" wrapText="1"/>
      <protection locked="0"/>
    </xf>
    <xf numFmtId="179" fontId="16" fillId="0" borderId="3" xfId="0" applyNumberFormat="1" applyFont="1" applyBorder="1" applyAlignment="1">
      <alignment vertical="top"/>
    </xf>
    <xf numFmtId="0" fontId="14" fillId="26" borderId="20" xfId="5" applyFill="1" applyBorder="1"/>
    <xf numFmtId="0" fontId="14" fillId="26" borderId="21" xfId="5" quotePrefix="1" applyFill="1" applyBorder="1"/>
    <xf numFmtId="0" fontId="14" fillId="26" borderId="22" xfId="5" applyFill="1" applyBorder="1"/>
    <xf numFmtId="0" fontId="14" fillId="26" borderId="23" xfId="5" quotePrefix="1" applyFill="1" applyBorder="1"/>
    <xf numFmtId="0" fontId="14" fillId="26" borderId="23" xfId="5" applyFill="1" applyBorder="1"/>
    <xf numFmtId="0" fontId="0" fillId="0" borderId="0" xfId="0" applyProtection="1">
      <protection locked="0"/>
    </xf>
    <xf numFmtId="0" fontId="0" fillId="0" borderId="2" xfId="0" applyBorder="1" applyProtection="1">
      <protection locked="0"/>
    </xf>
    <xf numFmtId="0" fontId="16" fillId="0" borderId="2" xfId="0" applyFont="1" applyBorder="1" applyAlignment="1" applyProtection="1">
      <alignment vertical="center"/>
      <protection locked="0"/>
    </xf>
    <xf numFmtId="0" fontId="16" fillId="0" borderId="2" xfId="0" applyFont="1" applyBorder="1" applyAlignment="1" applyProtection="1">
      <alignment vertical="top"/>
      <protection locked="0"/>
    </xf>
    <xf numFmtId="0" fontId="16" fillId="0" borderId="2" xfId="0" applyFont="1" applyBorder="1" applyProtection="1">
      <protection locked="0"/>
    </xf>
    <xf numFmtId="0" fontId="16" fillId="0" borderId="10" xfId="0" applyFont="1" applyBorder="1" applyProtection="1">
      <protection locked="0"/>
    </xf>
    <xf numFmtId="0" fontId="16" fillId="0" borderId="0" xfId="0" applyFont="1" applyProtection="1">
      <protection locked="0"/>
    </xf>
    <xf numFmtId="0" fontId="15" fillId="0" borderId="2" xfId="0" applyFont="1" applyBorder="1"/>
    <xf numFmtId="179" fontId="0" fillId="0" borderId="3" xfId="0" applyNumberFormat="1" applyBorder="1" applyAlignment="1">
      <alignment horizontal="left" vertical="top"/>
    </xf>
    <xf numFmtId="178" fontId="0" fillId="23" borderId="13" xfId="3" applyNumberFormat="1" applyFont="1" applyFill="1" applyBorder="1"/>
    <xf numFmtId="178" fontId="0" fillId="23" borderId="16" xfId="3" applyNumberFormat="1" applyFont="1" applyFill="1" applyBorder="1"/>
    <xf numFmtId="10" fontId="0" fillId="23" borderId="13" xfId="3" applyNumberFormat="1" applyFont="1" applyFill="1" applyBorder="1"/>
    <xf numFmtId="10" fontId="0" fillId="23" borderId="16" xfId="3" applyNumberFormat="1" applyFont="1" applyFill="1" applyBorder="1"/>
    <xf numFmtId="179" fontId="0" fillId="23" borderId="13" xfId="3" applyNumberFormat="1" applyFont="1" applyFill="1" applyBorder="1"/>
    <xf numFmtId="0" fontId="0" fillId="27" borderId="14" xfId="3" applyFont="1" applyFill="1" applyBorder="1"/>
    <xf numFmtId="9" fontId="0" fillId="0" borderId="3" xfId="3" applyNumberFormat="1" applyFont="1" applyBorder="1"/>
    <xf numFmtId="178" fontId="0" fillId="0" borderId="3" xfId="3" applyNumberFormat="1" applyFont="1" applyBorder="1"/>
    <xf numFmtId="179" fontId="0" fillId="0" borderId="3" xfId="3" applyNumberFormat="1" applyFont="1" applyBorder="1"/>
    <xf numFmtId="181" fontId="0" fillId="23" borderId="16" xfId="3" applyNumberFormat="1" applyFont="1" applyFill="1" applyBorder="1"/>
    <xf numFmtId="181" fontId="0" fillId="23" borderId="13" xfId="3" applyNumberFormat="1" applyFont="1" applyFill="1" applyBorder="1"/>
    <xf numFmtId="3" fontId="0" fillId="23" borderId="13" xfId="3" applyNumberFormat="1" applyFont="1" applyFill="1" applyBorder="1"/>
    <xf numFmtId="3" fontId="0" fillId="0" borderId="0" xfId="0" applyNumberFormat="1"/>
    <xf numFmtId="3" fontId="0" fillId="23" borderId="16" xfId="3" applyNumberFormat="1" applyFont="1" applyFill="1" applyBorder="1"/>
    <xf numFmtId="176" fontId="10" fillId="25" borderId="3" xfId="3" applyNumberFormat="1" applyFont="1" applyFill="1" applyBorder="1"/>
    <xf numFmtId="178" fontId="0" fillId="0" borderId="3" xfId="0" applyNumberFormat="1" applyBorder="1" applyAlignment="1">
      <alignment horizontal="left" vertical="top"/>
    </xf>
    <xf numFmtId="0" fontId="0" fillId="0" borderId="3" xfId="0" applyBorder="1" applyAlignment="1">
      <alignment horizontal="left"/>
    </xf>
    <xf numFmtId="0" fontId="0" fillId="0" borderId="3" xfId="0" applyBorder="1" applyAlignment="1">
      <alignment horizontal="left" vertical="top"/>
    </xf>
    <xf numFmtId="0" fontId="13" fillId="16" borderId="7" xfId="0" applyFont="1" applyFill="1" applyBorder="1" applyAlignment="1">
      <alignment vertical="top" wrapText="1"/>
    </xf>
    <xf numFmtId="0" fontId="13" fillId="16" borderId="3" xfId="0" applyFont="1" applyFill="1" applyBorder="1" applyAlignment="1">
      <alignment vertical="top" wrapText="1"/>
    </xf>
    <xf numFmtId="9" fontId="0" fillId="0" borderId="2" xfId="3" applyNumberFormat="1" applyFont="1"/>
    <xf numFmtId="0" fontId="0" fillId="0" borderId="3" xfId="0" applyBorder="1" applyAlignment="1">
      <alignment horizontal="left" wrapText="1"/>
    </xf>
    <xf numFmtId="0" fontId="0" fillId="0" borderId="0" xfId="0" applyAlignment="1">
      <alignment horizontal="left" wrapText="1"/>
    </xf>
    <xf numFmtId="0" fontId="0" fillId="0" borderId="3" xfId="0" applyBorder="1" applyAlignment="1">
      <alignment horizontal="left" vertical="top" wrapText="1"/>
    </xf>
    <xf numFmtId="178" fontId="0" fillId="0" borderId="3" xfId="0" applyNumberFormat="1" applyBorder="1" applyAlignment="1">
      <alignment horizontal="left" vertical="top" wrapText="1"/>
    </xf>
    <xf numFmtId="179" fontId="0" fillId="0" borderId="3" xfId="0" applyNumberFormat="1" applyBorder="1" applyAlignment="1">
      <alignment horizontal="left" vertical="top" wrapText="1"/>
    </xf>
    <xf numFmtId="0" fontId="0" fillId="25" borderId="3" xfId="0" applyFill="1" applyBorder="1" applyAlignment="1">
      <alignment wrapText="1"/>
    </xf>
    <xf numFmtId="0" fontId="0" fillId="0" borderId="2" xfId="0" applyBorder="1" applyAlignment="1">
      <alignment wrapText="1"/>
    </xf>
    <xf numFmtId="14" fontId="0" fillId="23" borderId="17" xfId="0" applyNumberFormat="1" applyFill="1" applyBorder="1" applyAlignment="1">
      <alignment wrapText="1"/>
    </xf>
    <xf numFmtId="0" fontId="0" fillId="23" borderId="17" xfId="0" applyFill="1" applyBorder="1" applyAlignment="1">
      <alignment wrapText="1"/>
    </xf>
    <xf numFmtId="17" fontId="0" fillId="0" borderId="0" xfId="0" applyNumberFormat="1"/>
    <xf numFmtId="0" fontId="16" fillId="0" borderId="0" xfId="5" applyFont="1" applyAlignment="1">
      <alignment horizontal="justify" vertical="top"/>
    </xf>
    <xf numFmtId="0" fontId="0" fillId="0" borderId="2" xfId="0" applyBorder="1" applyAlignment="1">
      <alignment horizontal="left" vertical="top" wrapText="1"/>
    </xf>
    <xf numFmtId="0" fontId="1" fillId="0" borderId="0" xfId="0" applyFont="1"/>
    <xf numFmtId="0" fontId="1" fillId="0" borderId="0" xfId="0" applyFont="1" applyAlignment="1">
      <alignment horizontal="fill"/>
    </xf>
    <xf numFmtId="0" fontId="1" fillId="0" borderId="2" xfId="0" applyFont="1" applyBorder="1"/>
    <xf numFmtId="0" fontId="1" fillId="6" borderId="3" xfId="0" applyFont="1" applyFill="1" applyBorder="1" applyAlignment="1" applyProtection="1">
      <alignment horizontal="left" vertical="top" wrapText="1"/>
      <protection locked="0"/>
    </xf>
    <xf numFmtId="0" fontId="1" fillId="8" borderId="3" xfId="0" applyFont="1" applyFill="1" applyBorder="1" applyProtection="1">
      <protection locked="0"/>
    </xf>
    <xf numFmtId="0" fontId="1" fillId="0" borderId="3" xfId="0" applyFont="1" applyBorder="1" applyProtection="1">
      <protection locked="0"/>
    </xf>
    <xf numFmtId="0" fontId="1" fillId="0" borderId="2" xfId="0" applyFont="1" applyBorder="1" applyProtection="1">
      <protection locked="0"/>
    </xf>
    <xf numFmtId="0" fontId="1" fillId="17" borderId="3" xfId="0" applyFont="1" applyFill="1" applyBorder="1" applyProtection="1">
      <protection locked="0"/>
    </xf>
    <xf numFmtId="0" fontId="1" fillId="15" borderId="3" xfId="0" applyFont="1" applyFill="1" applyBorder="1" applyProtection="1">
      <protection locked="0"/>
    </xf>
    <xf numFmtId="0" fontId="1" fillId="18" borderId="3" xfId="0" applyFont="1" applyFill="1" applyBorder="1" applyProtection="1">
      <protection locked="0"/>
    </xf>
    <xf numFmtId="0" fontId="1" fillId="8" borderId="2" xfId="0" applyFont="1" applyFill="1" applyBorder="1" applyProtection="1">
      <protection locked="0"/>
    </xf>
    <xf numFmtId="0" fontId="1" fillId="0" borderId="0" xfId="0" applyFont="1" applyAlignment="1">
      <alignment horizontal="fill" wrapText="1"/>
    </xf>
    <xf numFmtId="0" fontId="1" fillId="0" borderId="3" xfId="0" applyFont="1" applyBorder="1"/>
    <xf numFmtId="0" fontId="1" fillId="15" borderId="3" xfId="0" applyFont="1" applyFill="1" applyBorder="1"/>
    <xf numFmtId="0" fontId="1" fillId="17" borderId="3" xfId="0" applyFont="1" applyFill="1" applyBorder="1"/>
    <xf numFmtId="0" fontId="1" fillId="18" borderId="3" xfId="0" applyFont="1" applyFill="1" applyBorder="1"/>
    <xf numFmtId="0" fontId="1" fillId="0" borderId="0" xfId="0" applyFont="1" applyProtection="1">
      <protection locked="0"/>
    </xf>
    <xf numFmtId="179" fontId="1" fillId="23" borderId="13" xfId="0" applyNumberFormat="1" applyFont="1" applyFill="1" applyBorder="1"/>
    <xf numFmtId="0" fontId="1" fillId="20" borderId="3" xfId="0" applyFont="1" applyFill="1" applyBorder="1"/>
    <xf numFmtId="0" fontId="1" fillId="21" borderId="3" xfId="0" applyFont="1" applyFill="1" applyBorder="1"/>
    <xf numFmtId="178" fontId="1" fillId="23" borderId="13" xfId="0" applyNumberFormat="1" applyFont="1" applyFill="1" applyBorder="1"/>
    <xf numFmtId="0" fontId="1" fillId="23" borderId="0" xfId="0" applyFont="1" applyFill="1"/>
    <xf numFmtId="0" fontId="1" fillId="24" borderId="3" xfId="0" applyFont="1" applyFill="1" applyBorder="1"/>
    <xf numFmtId="0" fontId="1" fillId="0" borderId="2" xfId="3" applyFont="1"/>
    <xf numFmtId="0" fontId="1" fillId="0" borderId="2" xfId="3" applyFont="1" applyAlignment="1">
      <alignment wrapText="1"/>
    </xf>
    <xf numFmtId="0" fontId="1" fillId="28" borderId="2" xfId="3" applyFont="1" applyFill="1" applyAlignment="1">
      <alignment wrapText="1"/>
    </xf>
    <xf numFmtId="0" fontId="1" fillId="5" borderId="2" xfId="3" applyFont="1" applyFill="1"/>
    <xf numFmtId="2" fontId="1" fillId="0" borderId="2" xfId="3" applyNumberFormat="1" applyFont="1"/>
    <xf numFmtId="0" fontId="1" fillId="29" borderId="2" xfId="3" applyFont="1" applyFill="1"/>
    <xf numFmtId="4" fontId="1" fillId="0" borderId="2" xfId="3" applyNumberFormat="1" applyFont="1"/>
    <xf numFmtId="0" fontId="1" fillId="25" borderId="3" xfId="0" applyFont="1" applyFill="1" applyBorder="1"/>
    <xf numFmtId="0" fontId="1" fillId="5" borderId="3" xfId="0" applyFont="1" applyFill="1" applyBorder="1"/>
    <xf numFmtId="0" fontId="1" fillId="25" borderId="3" xfId="0" applyFont="1" applyFill="1" applyBorder="1" applyAlignment="1">
      <alignment wrapText="1"/>
    </xf>
    <xf numFmtId="0" fontId="1" fillId="5" borderId="3" xfId="0" applyFont="1" applyFill="1" applyBorder="1" applyAlignment="1">
      <alignment wrapText="1"/>
    </xf>
    <xf numFmtId="2" fontId="1" fillId="0" borderId="0" xfId="0" applyNumberFormat="1" applyFont="1"/>
    <xf numFmtId="0" fontId="20" fillId="0" borderId="0" xfId="0" applyFont="1"/>
    <xf numFmtId="0" fontId="21" fillId="0" borderId="0" xfId="0" applyFont="1"/>
    <xf numFmtId="0" fontId="21" fillId="0" borderId="0" xfId="0" applyFont="1" applyAlignment="1">
      <alignment wrapText="1"/>
    </xf>
    <xf numFmtId="0" fontId="5" fillId="2" borderId="7" xfId="0" applyFont="1" applyFill="1" applyBorder="1" applyAlignment="1">
      <alignment vertical="center"/>
    </xf>
    <xf numFmtId="0" fontId="0" fillId="5" borderId="8" xfId="0" applyFill="1" applyBorder="1" applyAlignment="1">
      <alignment vertical="center"/>
    </xf>
    <xf numFmtId="0" fontId="6" fillId="3" borderId="7" xfId="0" applyFont="1" applyFill="1" applyBorder="1"/>
    <xf numFmtId="0" fontId="0" fillId="11" borderId="8" xfId="0" applyFill="1" applyBorder="1"/>
    <xf numFmtId="0" fontId="1" fillId="0" borderId="2" xfId="0" applyFont="1" applyBorder="1" applyAlignment="1">
      <alignment horizontal="left" vertical="top" wrapText="1"/>
    </xf>
    <xf numFmtId="0" fontId="0" fillId="0" borderId="2" xfId="0" applyBorder="1" applyAlignment="1">
      <alignment horizontal="left" vertical="top" wrapText="1"/>
    </xf>
    <xf numFmtId="0" fontId="16" fillId="0" borderId="0" xfId="5" applyFont="1" applyAlignment="1">
      <alignment horizontal="justify" vertical="top"/>
    </xf>
    <xf numFmtId="0" fontId="0" fillId="0" borderId="0" xfId="0"/>
    <xf numFmtId="0" fontId="16" fillId="0" borderId="0" xfId="0" applyFont="1" applyAlignment="1">
      <alignment horizontal="justify" vertical="top" wrapText="1"/>
    </xf>
    <xf numFmtId="0" fontId="16" fillId="0" borderId="0" xfId="0" applyFont="1" applyAlignment="1">
      <alignment horizontal="justify" vertical="top"/>
    </xf>
    <xf numFmtId="0" fontId="16" fillId="0" borderId="0" xfId="5" applyFont="1" applyAlignment="1">
      <alignment horizontal="justify" vertical="top" wrapText="1"/>
    </xf>
    <xf numFmtId="0" fontId="5" fillId="2" borderId="7" xfId="0" applyFont="1" applyFill="1" applyBorder="1"/>
    <xf numFmtId="0" fontId="5" fillId="2" borderId="8" xfId="0" applyFont="1" applyFill="1" applyBorder="1"/>
    <xf numFmtId="0" fontId="1" fillId="8" borderId="2" xfId="0" applyFont="1" applyFill="1" applyBorder="1" applyProtection="1">
      <protection locked="0"/>
    </xf>
    <xf numFmtId="0" fontId="0" fillId="0" borderId="24" xfId="0" applyBorder="1"/>
    <xf numFmtId="0" fontId="1" fillId="8" borderId="2" xfId="0" applyFont="1" applyFill="1" applyBorder="1" applyAlignment="1" applyProtection="1">
      <alignment wrapText="1"/>
      <protection locked="0"/>
    </xf>
    <xf numFmtId="0" fontId="0" fillId="0" borderId="24" xfId="0" applyBorder="1" applyAlignment="1">
      <alignment wrapText="1"/>
    </xf>
  </cellXfs>
  <cellStyles count="6">
    <cellStyle name="Normal 2" xfId="1" xr:uid="{62258559-5F54-4F24-9FD2-0E47F35B8398}"/>
    <cellStyle name="Normal 3" xfId="2" xr:uid="{AE888881-C27E-4C2D-9C06-5666C3420200}"/>
    <cellStyle name="Normal 3 2" xfId="3" xr:uid="{C0685340-C3D2-44FA-8AEC-D61A670CCFDC}"/>
    <cellStyle name="Normal 4" xfId="4" xr:uid="{1B8AD6DF-598D-4A3D-9EB0-A28E53CA54BE}"/>
    <cellStyle name="一般" xfId="0" builtinId="0"/>
    <cellStyle name="超連結" xfId="5" builtinId="8"/>
  </cellStyles>
  <dxfs count="328">
    <dxf>
      <font>
        <color rgb="FFFFFFFF"/>
      </font>
      <fill>
        <patternFill>
          <bgColor theme="6" tint="-0.24994659260841701"/>
        </patternFill>
      </fill>
    </dxf>
    <dxf>
      <fill>
        <patternFill>
          <bgColor theme="6"/>
        </patternFill>
      </fill>
    </dxf>
    <dxf>
      <fill>
        <patternFill>
          <bgColor theme="6" tint="0.39994506668294322"/>
        </patternFill>
      </fill>
    </dxf>
    <dxf>
      <font>
        <color auto="1"/>
      </font>
      <fill>
        <patternFill>
          <bgColor theme="6" tint="0.59996337778862885"/>
        </patternFill>
      </fill>
    </dxf>
    <dxf>
      <font>
        <color auto="1"/>
      </font>
      <fill>
        <patternFill>
          <bgColor theme="6" tint="0.79998168889431442"/>
        </patternFill>
      </fill>
    </dxf>
    <dxf>
      <fill>
        <patternFill patternType="none">
          <bgColor auto="1"/>
        </patternFill>
      </fill>
    </dxf>
    <dxf>
      <font>
        <color rgb="FFFFFFFF"/>
      </font>
      <fill>
        <patternFill>
          <bgColor theme="6" tint="-0.24994659260841701"/>
        </patternFill>
      </fill>
    </dxf>
    <dxf>
      <fill>
        <patternFill>
          <bgColor theme="6"/>
        </patternFill>
      </fill>
    </dxf>
    <dxf>
      <fill>
        <patternFill>
          <bgColor theme="6" tint="0.39994506668294322"/>
        </patternFill>
      </fill>
    </dxf>
    <dxf>
      <font>
        <color auto="1"/>
      </font>
      <fill>
        <patternFill>
          <bgColor theme="6" tint="0.59996337778862885"/>
        </patternFill>
      </fill>
    </dxf>
    <dxf>
      <font>
        <color auto="1"/>
      </font>
      <fill>
        <patternFill>
          <bgColor theme="6" tint="0.79998168889431442"/>
        </patternFill>
      </fill>
    </dxf>
    <dxf>
      <fill>
        <patternFill patternType="none">
          <bgColor auto="1"/>
        </patternFill>
      </fill>
    </dxf>
    <dxf>
      <font>
        <color rgb="FFFFFFFF"/>
      </font>
      <fill>
        <patternFill>
          <bgColor theme="6" tint="-0.24994659260841701"/>
        </patternFill>
      </fill>
    </dxf>
    <dxf>
      <fill>
        <patternFill>
          <bgColor theme="6"/>
        </patternFill>
      </fill>
    </dxf>
    <dxf>
      <fill>
        <patternFill>
          <bgColor theme="6" tint="0.39994506668294322"/>
        </patternFill>
      </fill>
    </dxf>
    <dxf>
      <font>
        <color auto="1"/>
      </font>
      <fill>
        <patternFill>
          <bgColor theme="6" tint="0.59996337778862885"/>
        </patternFill>
      </fill>
    </dxf>
    <dxf>
      <font>
        <color auto="1"/>
      </font>
      <fill>
        <patternFill>
          <bgColor theme="6" tint="0.79998168889431442"/>
        </patternFill>
      </fill>
    </dxf>
    <dxf>
      <fill>
        <patternFill patternType="none">
          <bgColor auto="1"/>
        </patternFill>
      </fill>
    </dxf>
    <dxf>
      <font>
        <color rgb="FFFFFFFF"/>
      </font>
      <fill>
        <patternFill>
          <bgColor theme="6" tint="-0.24994659260841701"/>
        </patternFill>
      </fill>
    </dxf>
    <dxf>
      <fill>
        <patternFill>
          <bgColor theme="6"/>
        </patternFill>
      </fill>
    </dxf>
    <dxf>
      <fill>
        <patternFill>
          <bgColor theme="6" tint="0.39994506668294322"/>
        </patternFill>
      </fill>
    </dxf>
    <dxf>
      <font>
        <color auto="1"/>
      </font>
      <fill>
        <patternFill>
          <bgColor theme="6" tint="0.59996337778862885"/>
        </patternFill>
      </fill>
    </dxf>
    <dxf>
      <font>
        <color auto="1"/>
      </font>
      <fill>
        <patternFill>
          <bgColor theme="6" tint="0.79998168889431442"/>
        </patternFill>
      </fill>
    </dxf>
    <dxf>
      <fill>
        <patternFill patternType="none">
          <bgColor auto="1"/>
        </patternFill>
      </fill>
    </dxf>
    <dxf>
      <font>
        <color rgb="FFFFFFFF"/>
      </font>
      <fill>
        <patternFill>
          <bgColor theme="6" tint="-0.24994659260841701"/>
        </patternFill>
      </fill>
    </dxf>
    <dxf>
      <fill>
        <patternFill>
          <bgColor theme="6"/>
        </patternFill>
      </fill>
    </dxf>
    <dxf>
      <fill>
        <patternFill>
          <bgColor theme="6" tint="0.39994506668294322"/>
        </patternFill>
      </fill>
    </dxf>
    <dxf>
      <font>
        <color auto="1"/>
      </font>
      <fill>
        <patternFill>
          <bgColor theme="6" tint="0.59996337778862885"/>
        </patternFill>
      </fill>
    </dxf>
    <dxf>
      <font>
        <color auto="1"/>
      </font>
      <fill>
        <patternFill>
          <bgColor theme="6" tint="0.79998168889431442"/>
        </patternFill>
      </fill>
    </dxf>
    <dxf>
      <font>
        <color rgb="FFFFFFFF"/>
      </font>
      <fill>
        <patternFill>
          <bgColor theme="6" tint="-0.24994659260841701"/>
        </patternFill>
      </fill>
    </dxf>
    <dxf>
      <fill>
        <patternFill>
          <bgColor theme="6"/>
        </patternFill>
      </fill>
    </dxf>
    <dxf>
      <fill>
        <patternFill>
          <bgColor theme="6" tint="0.39994506668294322"/>
        </patternFill>
      </fill>
    </dxf>
    <dxf>
      <font>
        <color auto="1"/>
      </font>
      <fill>
        <patternFill>
          <bgColor theme="6" tint="0.59996337778862885"/>
        </patternFill>
      </fill>
    </dxf>
    <dxf>
      <font>
        <color auto="1"/>
      </font>
      <fill>
        <patternFill>
          <bgColor theme="6" tint="0.79998168889431442"/>
        </patternFill>
      </fill>
    </dxf>
    <dxf>
      <fill>
        <patternFill patternType="none">
          <bgColor auto="1"/>
        </patternFill>
      </fill>
    </dxf>
    <dxf>
      <font>
        <color rgb="FFFFFFFF"/>
      </font>
      <fill>
        <patternFill>
          <bgColor theme="6" tint="-0.24994659260841701"/>
        </patternFill>
      </fill>
    </dxf>
    <dxf>
      <fill>
        <patternFill>
          <bgColor theme="6"/>
        </patternFill>
      </fill>
    </dxf>
    <dxf>
      <fill>
        <patternFill>
          <bgColor theme="6" tint="0.39994506668294322"/>
        </patternFill>
      </fill>
    </dxf>
    <dxf>
      <font>
        <color auto="1"/>
      </font>
      <fill>
        <patternFill>
          <bgColor theme="6" tint="0.59996337778862885"/>
        </patternFill>
      </fill>
    </dxf>
    <dxf>
      <font>
        <color auto="1"/>
      </font>
      <fill>
        <patternFill>
          <bgColor theme="6" tint="0.79998168889431442"/>
        </patternFill>
      </fill>
    </dxf>
    <dxf>
      <fill>
        <patternFill patternType="none">
          <bgColor auto="1"/>
        </patternFill>
      </fill>
    </dxf>
    <dxf>
      <font>
        <color rgb="FFFFFFFF"/>
      </font>
      <fill>
        <patternFill>
          <bgColor theme="6" tint="-0.24994659260841701"/>
        </patternFill>
      </fill>
    </dxf>
    <dxf>
      <fill>
        <patternFill>
          <bgColor theme="6"/>
        </patternFill>
      </fill>
    </dxf>
    <dxf>
      <fill>
        <patternFill>
          <bgColor theme="6" tint="0.39994506668294322"/>
        </patternFill>
      </fill>
    </dxf>
    <dxf>
      <font>
        <color auto="1"/>
      </font>
      <fill>
        <patternFill>
          <bgColor theme="6" tint="0.59996337778862885"/>
        </patternFill>
      </fill>
    </dxf>
    <dxf>
      <font>
        <color auto="1"/>
      </font>
      <fill>
        <patternFill>
          <bgColor theme="6" tint="0.79998168889431442"/>
        </patternFill>
      </fill>
    </dxf>
    <dxf>
      <fill>
        <patternFill patternType="none">
          <bgColor auto="1"/>
        </patternFill>
      </fill>
    </dxf>
    <dxf>
      <font>
        <color rgb="FFFFFFFF"/>
      </font>
      <fill>
        <patternFill>
          <bgColor theme="6" tint="-0.24994659260841701"/>
        </patternFill>
      </fill>
    </dxf>
    <dxf>
      <fill>
        <patternFill>
          <bgColor theme="6"/>
        </patternFill>
      </fill>
    </dxf>
    <dxf>
      <fill>
        <patternFill>
          <bgColor theme="6" tint="0.39994506668294322"/>
        </patternFill>
      </fill>
    </dxf>
    <dxf>
      <font>
        <color auto="1"/>
      </font>
      <fill>
        <patternFill>
          <bgColor theme="6" tint="0.59996337778862885"/>
        </patternFill>
      </fill>
    </dxf>
    <dxf>
      <font>
        <color auto="1"/>
      </font>
      <fill>
        <patternFill>
          <bgColor theme="6" tint="0.79998168889431442"/>
        </patternFill>
      </fill>
    </dxf>
    <dxf>
      <fill>
        <patternFill patternType="none">
          <bgColor auto="1"/>
        </patternFill>
      </fill>
    </dxf>
    <dxf>
      <font>
        <color rgb="FFFFFFFF"/>
      </font>
      <fill>
        <patternFill>
          <bgColor theme="6" tint="-0.24994659260841701"/>
        </patternFill>
      </fill>
    </dxf>
    <dxf>
      <fill>
        <patternFill>
          <bgColor theme="6"/>
        </patternFill>
      </fill>
    </dxf>
    <dxf>
      <fill>
        <patternFill>
          <bgColor theme="6" tint="0.39994506668294322"/>
        </patternFill>
      </fill>
    </dxf>
    <dxf>
      <font>
        <color auto="1"/>
      </font>
      <fill>
        <patternFill>
          <bgColor theme="6" tint="0.59996337778862885"/>
        </patternFill>
      </fill>
    </dxf>
    <dxf>
      <font>
        <color auto="1"/>
      </font>
      <fill>
        <patternFill>
          <bgColor theme="6" tint="0.79998168889431442"/>
        </patternFill>
      </fill>
    </dxf>
    <dxf>
      <fill>
        <patternFill>
          <bgColor theme="3" tint="0.79998168889431442"/>
        </patternFill>
      </fill>
    </dxf>
    <dxf>
      <fill>
        <patternFill>
          <bgColor theme="3" tint="0.59996337778862885"/>
        </patternFill>
      </fill>
    </dxf>
    <dxf>
      <fill>
        <patternFill>
          <bgColor theme="3" tint="0.39994506668294322"/>
        </patternFill>
      </fill>
    </dxf>
    <dxf>
      <font>
        <color rgb="FFFFFFFF"/>
      </font>
      <fill>
        <patternFill>
          <bgColor theme="3"/>
        </patternFill>
      </fill>
    </dxf>
    <dxf>
      <font>
        <color rgb="FFFFFFFF"/>
      </font>
      <fill>
        <patternFill>
          <bgColor theme="3" tint="-0.24994659260841701"/>
        </patternFill>
      </fill>
    </dxf>
    <dxf>
      <fill>
        <patternFill patternType="none">
          <bgColor auto="1"/>
        </patternFill>
      </fill>
    </dxf>
    <dxf>
      <fill>
        <patternFill>
          <bgColor theme="3" tint="0.79998168889431442"/>
        </patternFill>
      </fill>
    </dxf>
    <dxf>
      <fill>
        <patternFill>
          <bgColor theme="3" tint="0.59996337778862885"/>
        </patternFill>
      </fill>
    </dxf>
    <dxf>
      <fill>
        <patternFill>
          <bgColor theme="3" tint="0.39994506668294322"/>
        </patternFill>
      </fill>
    </dxf>
    <dxf>
      <font>
        <color rgb="FFFFFFFF"/>
      </font>
      <fill>
        <patternFill>
          <bgColor theme="3"/>
        </patternFill>
      </fill>
    </dxf>
    <dxf>
      <font>
        <color rgb="FFFFFFFF"/>
      </font>
      <fill>
        <patternFill>
          <bgColor theme="3" tint="-0.24994659260841701"/>
        </patternFill>
      </fill>
    </dxf>
    <dxf>
      <fill>
        <patternFill patternType="none">
          <bgColor auto="1"/>
        </patternFill>
      </fill>
    </dxf>
    <dxf>
      <fill>
        <patternFill>
          <bgColor theme="3" tint="0.79998168889431442"/>
        </patternFill>
      </fill>
    </dxf>
    <dxf>
      <fill>
        <patternFill>
          <bgColor theme="3" tint="0.59996337778862885"/>
        </patternFill>
      </fill>
    </dxf>
    <dxf>
      <fill>
        <patternFill>
          <bgColor theme="3" tint="0.39994506668294322"/>
        </patternFill>
      </fill>
    </dxf>
    <dxf>
      <font>
        <color rgb="FFFFFFFF"/>
      </font>
      <fill>
        <patternFill>
          <bgColor theme="3"/>
        </patternFill>
      </fill>
    </dxf>
    <dxf>
      <font>
        <color rgb="FFFFFFFF"/>
      </font>
      <fill>
        <patternFill>
          <bgColor theme="3" tint="-0.24994659260841701"/>
        </patternFill>
      </fill>
    </dxf>
    <dxf>
      <fill>
        <patternFill patternType="none">
          <bgColor auto="1"/>
        </patternFill>
      </fill>
    </dxf>
    <dxf>
      <fill>
        <patternFill>
          <bgColor theme="3" tint="0.79998168889431442"/>
        </patternFill>
      </fill>
    </dxf>
    <dxf>
      <fill>
        <patternFill>
          <bgColor theme="3" tint="0.59996337778862885"/>
        </patternFill>
      </fill>
    </dxf>
    <dxf>
      <fill>
        <patternFill>
          <bgColor theme="3" tint="0.39994506668294322"/>
        </patternFill>
      </fill>
    </dxf>
    <dxf>
      <font>
        <color rgb="FFFFFFFF"/>
      </font>
      <fill>
        <patternFill>
          <bgColor theme="3"/>
        </patternFill>
      </fill>
    </dxf>
    <dxf>
      <font>
        <color rgb="FFFFFFFF"/>
      </font>
      <fill>
        <patternFill>
          <bgColor theme="3" tint="-0.24994659260841701"/>
        </patternFill>
      </fill>
    </dxf>
    <dxf>
      <fill>
        <patternFill patternType="none">
          <bgColor auto="1"/>
        </patternFill>
      </fill>
    </dxf>
    <dxf>
      <fill>
        <patternFill>
          <bgColor theme="3" tint="0.79998168889431442"/>
        </patternFill>
      </fill>
    </dxf>
    <dxf>
      <fill>
        <patternFill>
          <bgColor theme="3" tint="0.59996337778862885"/>
        </patternFill>
      </fill>
    </dxf>
    <dxf>
      <fill>
        <patternFill>
          <bgColor theme="3" tint="0.39994506668294322"/>
        </patternFill>
      </fill>
    </dxf>
    <dxf>
      <font>
        <color rgb="FFFFFFFF"/>
      </font>
      <fill>
        <patternFill>
          <bgColor theme="3"/>
        </patternFill>
      </fill>
    </dxf>
    <dxf>
      <font>
        <color rgb="FFFFFFFF"/>
      </font>
      <fill>
        <patternFill>
          <bgColor theme="3" tint="-0.24994659260841701"/>
        </patternFill>
      </fill>
    </dxf>
    <dxf>
      <fill>
        <patternFill>
          <bgColor theme="3" tint="0.79998168889431442"/>
        </patternFill>
      </fill>
    </dxf>
    <dxf>
      <fill>
        <patternFill>
          <bgColor theme="3" tint="0.59996337778862885"/>
        </patternFill>
      </fill>
    </dxf>
    <dxf>
      <fill>
        <patternFill>
          <bgColor theme="3" tint="0.39994506668294322"/>
        </patternFill>
      </fill>
    </dxf>
    <dxf>
      <font>
        <color rgb="FFFFFFFF"/>
      </font>
      <fill>
        <patternFill>
          <bgColor theme="3"/>
        </patternFill>
      </fill>
    </dxf>
    <dxf>
      <font>
        <color rgb="FFFFFFFF"/>
      </font>
      <fill>
        <patternFill>
          <bgColor theme="3" tint="-0.24994659260841701"/>
        </patternFill>
      </fill>
    </dxf>
    <dxf>
      <fill>
        <patternFill patternType="none">
          <bgColor auto="1"/>
        </patternFill>
      </fill>
    </dxf>
    <dxf>
      <fill>
        <patternFill>
          <bgColor theme="3" tint="0.79998168889431442"/>
        </patternFill>
      </fill>
    </dxf>
    <dxf>
      <fill>
        <patternFill>
          <bgColor theme="3" tint="0.59996337778862885"/>
        </patternFill>
      </fill>
    </dxf>
    <dxf>
      <fill>
        <patternFill>
          <bgColor theme="3" tint="0.39994506668294322"/>
        </patternFill>
      </fill>
    </dxf>
    <dxf>
      <font>
        <color rgb="FFFFFFFF"/>
      </font>
      <fill>
        <patternFill>
          <bgColor theme="3"/>
        </patternFill>
      </fill>
    </dxf>
    <dxf>
      <font>
        <color rgb="FFFFFFFF"/>
      </font>
      <fill>
        <patternFill>
          <bgColor theme="3" tint="-0.24994659260841701"/>
        </patternFill>
      </fill>
    </dxf>
    <dxf>
      <fill>
        <patternFill patternType="none">
          <bgColor auto="1"/>
        </patternFill>
      </fill>
    </dxf>
    <dxf>
      <fill>
        <patternFill>
          <bgColor theme="3" tint="0.79998168889431442"/>
        </patternFill>
      </fill>
    </dxf>
    <dxf>
      <fill>
        <patternFill>
          <bgColor theme="3" tint="0.59996337778862885"/>
        </patternFill>
      </fill>
    </dxf>
    <dxf>
      <fill>
        <patternFill>
          <bgColor theme="3" tint="0.39994506668294322"/>
        </patternFill>
      </fill>
    </dxf>
    <dxf>
      <font>
        <color rgb="FFFFFFFF"/>
      </font>
      <fill>
        <patternFill>
          <bgColor theme="3"/>
        </patternFill>
      </fill>
    </dxf>
    <dxf>
      <font>
        <color rgb="FFFFFFFF"/>
      </font>
      <fill>
        <patternFill>
          <bgColor theme="3" tint="-0.24994659260841701"/>
        </patternFill>
      </fill>
    </dxf>
    <dxf>
      <fill>
        <patternFill patternType="none">
          <bgColor auto="1"/>
        </patternFill>
      </fill>
    </dxf>
    <dxf>
      <fill>
        <patternFill>
          <bgColor theme="3" tint="0.79998168889431442"/>
        </patternFill>
      </fill>
    </dxf>
    <dxf>
      <fill>
        <patternFill>
          <bgColor theme="3" tint="0.59996337778862885"/>
        </patternFill>
      </fill>
    </dxf>
    <dxf>
      <fill>
        <patternFill>
          <bgColor theme="3" tint="0.39994506668294322"/>
        </patternFill>
      </fill>
    </dxf>
    <dxf>
      <font>
        <color rgb="FFFFFFFF"/>
      </font>
      <fill>
        <patternFill>
          <bgColor theme="3"/>
        </patternFill>
      </fill>
    </dxf>
    <dxf>
      <font>
        <color rgb="FFFFFFFF"/>
      </font>
      <fill>
        <patternFill>
          <bgColor theme="3" tint="-0.24994659260841701"/>
        </patternFill>
      </fill>
    </dxf>
    <dxf>
      <fill>
        <patternFill patternType="none">
          <bgColor auto="1"/>
        </patternFill>
      </fill>
    </dxf>
    <dxf>
      <fill>
        <patternFill>
          <bgColor theme="3" tint="0.79998168889431442"/>
        </patternFill>
      </fill>
    </dxf>
    <dxf>
      <fill>
        <patternFill>
          <bgColor theme="3" tint="0.59996337778862885"/>
        </patternFill>
      </fill>
    </dxf>
    <dxf>
      <fill>
        <patternFill>
          <bgColor theme="3" tint="0.39994506668294322"/>
        </patternFill>
      </fill>
    </dxf>
    <dxf>
      <font>
        <color rgb="FFFFFFFF"/>
      </font>
      <fill>
        <patternFill>
          <bgColor theme="3"/>
        </patternFill>
      </fill>
    </dxf>
    <dxf>
      <font>
        <color rgb="FFFFFFFF"/>
      </font>
      <fill>
        <patternFill>
          <bgColor theme="3" tint="-0.24994659260841701"/>
        </patternFill>
      </fill>
    </dxf>
    <dxf>
      <font>
        <color rgb="FFFFFFFF"/>
      </font>
      <fill>
        <patternFill>
          <bgColor theme="5" tint="-0.24994659260841701"/>
        </patternFill>
      </fill>
    </dxf>
    <dxf>
      <font>
        <color rgb="FFFFFFFF"/>
      </font>
      <fill>
        <patternFill>
          <bgColor theme="5" tint="-0.24994659260841701"/>
        </patternFill>
      </fill>
    </dxf>
    <dxf>
      <font>
        <color rgb="FFFFFFFF"/>
      </font>
      <fill>
        <patternFill>
          <bgColor theme="5" tint="-0.24994659260841701"/>
        </patternFill>
      </fill>
    </dxf>
    <dxf>
      <fill>
        <patternFill patternType="solid">
          <bgColor rgb="FFFFFFFF"/>
        </patternFill>
      </fill>
    </dxf>
    <dxf>
      <fill>
        <patternFill>
          <bgColor theme="5" tint="0.79998168889431442"/>
        </patternFill>
      </fill>
    </dxf>
    <dxf>
      <fill>
        <patternFill>
          <bgColor theme="5" tint="0.59996337778862885"/>
        </patternFill>
      </fill>
    </dxf>
    <dxf>
      <fill>
        <patternFill>
          <bgColor theme="5" tint="0.39994506668294322"/>
        </patternFill>
      </fill>
    </dxf>
    <dxf>
      <font>
        <color rgb="FFFFFFFF"/>
      </font>
      <fill>
        <patternFill>
          <bgColor theme="5" tint="-0.24994659260841701"/>
        </patternFill>
      </fill>
    </dxf>
    <dxf>
      <fill>
        <patternFill>
          <bgColor rgb="FFFFFFFF"/>
        </patternFill>
      </fill>
    </dxf>
    <dxf>
      <fill>
        <patternFill>
          <bgColor theme="5" tint="0.79998168889431442"/>
        </patternFill>
      </fill>
    </dxf>
    <dxf>
      <fill>
        <patternFill>
          <bgColor theme="5" tint="0.59996337778862885"/>
        </patternFill>
      </fill>
    </dxf>
    <dxf>
      <fill>
        <patternFill>
          <bgColor theme="5" tint="0.39994506668294322"/>
        </patternFill>
      </fill>
    </dxf>
    <dxf>
      <font>
        <color rgb="FFFFFFFF"/>
      </font>
      <fill>
        <patternFill>
          <bgColor theme="5" tint="-0.24994659260841701"/>
        </patternFill>
      </fill>
    </dxf>
    <dxf>
      <fill>
        <patternFill>
          <bgColor rgb="FFFFFFFF"/>
        </patternFill>
      </fill>
    </dxf>
    <dxf>
      <fill>
        <patternFill>
          <bgColor theme="5" tint="0.79998168889431442"/>
        </patternFill>
      </fill>
    </dxf>
    <dxf>
      <fill>
        <patternFill>
          <bgColor theme="5" tint="0.59996337778862885"/>
        </patternFill>
      </fill>
    </dxf>
    <dxf>
      <fill>
        <patternFill>
          <bgColor theme="5" tint="0.39994506668294322"/>
        </patternFill>
      </fill>
    </dxf>
    <dxf>
      <font>
        <color rgb="FFFFFFFF"/>
      </font>
      <fill>
        <patternFill>
          <bgColor theme="5" tint="-0.24994659260841701"/>
        </patternFill>
      </fill>
    </dxf>
    <dxf>
      <fill>
        <patternFill>
          <bgColor rgb="FFFFFFFF"/>
        </patternFill>
      </fill>
    </dxf>
    <dxf>
      <fill>
        <patternFill>
          <bgColor theme="5" tint="0.79998168889431442"/>
        </patternFill>
      </fill>
    </dxf>
    <dxf>
      <fill>
        <patternFill>
          <bgColor theme="5" tint="0.59996337778862885"/>
        </patternFill>
      </fill>
    </dxf>
    <dxf>
      <fill>
        <patternFill>
          <bgColor theme="5" tint="0.39994506668294322"/>
        </patternFill>
      </fill>
    </dxf>
    <dxf>
      <font>
        <color rgb="FFFFFFFF"/>
      </font>
      <fill>
        <patternFill>
          <bgColor theme="5" tint="-0.24994659260841701"/>
        </patternFill>
      </fill>
    </dxf>
    <dxf>
      <fill>
        <patternFill patternType="solid">
          <bgColor rgb="FFFFFFFF"/>
        </patternFill>
      </fill>
    </dxf>
    <dxf>
      <fill>
        <patternFill>
          <bgColor theme="5" tint="0.79998168889431442"/>
        </patternFill>
      </fill>
    </dxf>
    <dxf>
      <fill>
        <patternFill>
          <bgColor theme="5" tint="0.59996337778862885"/>
        </patternFill>
      </fill>
    </dxf>
    <dxf>
      <fill>
        <patternFill>
          <bgColor theme="5" tint="0.39994506668294322"/>
        </patternFill>
      </fill>
    </dxf>
    <dxf>
      <font>
        <color rgb="FFFFFFFF"/>
      </font>
      <fill>
        <patternFill>
          <bgColor theme="5" tint="-0.24994659260841701"/>
        </patternFill>
      </fill>
    </dxf>
    <dxf>
      <fill>
        <patternFill>
          <bgColor theme="6" tint="0.59996337778862885"/>
        </patternFill>
      </fill>
    </dxf>
    <dxf>
      <font>
        <color theme="3" tint="0.39994506668294322"/>
      </font>
      <fill>
        <patternFill patternType="solid">
          <bgColor theme="0" tint="0.79998168889431442"/>
        </patternFill>
      </fill>
    </dxf>
    <dxf>
      <fill>
        <patternFill patternType="none">
          <bgColor auto="1"/>
        </patternFill>
      </fill>
    </dxf>
    <dxf>
      <fill>
        <patternFill>
          <bgColor theme="5" tint="0.79998168889431442"/>
        </patternFill>
      </fill>
    </dxf>
    <dxf>
      <fill>
        <patternFill>
          <bgColor theme="5" tint="0.59996337778862885"/>
        </patternFill>
      </fill>
    </dxf>
    <dxf>
      <fill>
        <patternFill>
          <bgColor theme="5" tint="0.39994506668294322"/>
        </patternFill>
      </fill>
    </dxf>
    <dxf>
      <font>
        <color rgb="FFFFFFFF"/>
      </font>
      <fill>
        <patternFill>
          <bgColor theme="5" tint="-0.24994659260841701"/>
        </patternFill>
      </fill>
    </dxf>
    <dxf>
      <font>
        <b val="0"/>
        <i/>
      </font>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ont>
        <color theme="3" tint="0.39994506668294322"/>
      </font>
      <fill>
        <patternFill patternType="solid">
          <bgColor theme="0" tint="0.79998168889431442"/>
        </patternFill>
      </fill>
    </dxf>
    <dxf>
      <fill>
        <patternFill patternType="none">
          <bgColor auto="1"/>
        </patternFill>
      </fill>
    </dxf>
    <dxf>
      <fill>
        <patternFill>
          <bgColor theme="5" tint="0.79998168889431442"/>
        </patternFill>
      </fill>
    </dxf>
    <dxf>
      <fill>
        <patternFill>
          <bgColor theme="5" tint="0.59996337778862885"/>
        </patternFill>
      </fill>
    </dxf>
    <dxf>
      <fill>
        <patternFill>
          <bgColor theme="5" tint="0.39994506668294322"/>
        </patternFill>
      </fill>
    </dxf>
    <dxf>
      <font>
        <color rgb="FFFFFFFF"/>
      </font>
      <fill>
        <patternFill>
          <bgColor theme="5" tint="-0.24994659260841701"/>
        </patternFill>
      </fill>
    </dxf>
    <dxf>
      <font>
        <b val="0"/>
        <i/>
      </font>
    </dxf>
    <dxf>
      <fill>
        <patternFill>
          <bgColor theme="6" tint="0.59996337778862885"/>
        </patternFill>
      </fill>
    </dxf>
    <dxf>
      <fill>
        <patternFill>
          <bgColor theme="6" tint="0.59996337778862885"/>
        </patternFill>
      </fill>
    </dxf>
    <dxf>
      <fill>
        <patternFill>
          <bgColor theme="6" tint="0.59996337778862885"/>
        </patternFill>
      </fill>
    </dxf>
    <dxf>
      <fill>
        <patternFill>
          <bgColor rgb="FFFFFFFF"/>
        </patternFill>
      </fill>
    </dxf>
    <dxf>
      <fill>
        <patternFill>
          <bgColor theme="5" tint="0.79998168889431442"/>
        </patternFill>
      </fill>
    </dxf>
    <dxf>
      <fill>
        <patternFill>
          <bgColor theme="5" tint="0.59996337778862885"/>
        </patternFill>
      </fill>
    </dxf>
    <dxf>
      <fill>
        <patternFill>
          <bgColor theme="5" tint="0.39994506668294322"/>
        </patternFill>
      </fill>
    </dxf>
    <dxf>
      <font>
        <color rgb="FFFFFFFF"/>
      </font>
      <fill>
        <patternFill>
          <bgColor theme="5" tint="-0.24994659260841701"/>
        </patternFill>
      </fill>
    </dxf>
    <dxf>
      <fill>
        <patternFill>
          <bgColor rgb="FFFFFFFF"/>
        </patternFill>
      </fill>
    </dxf>
    <dxf>
      <fill>
        <patternFill>
          <bgColor theme="5" tint="0.79998168889431442"/>
        </patternFill>
      </fill>
    </dxf>
    <dxf>
      <fill>
        <patternFill>
          <bgColor theme="5" tint="0.59996337778862885"/>
        </patternFill>
      </fill>
    </dxf>
    <dxf>
      <fill>
        <patternFill>
          <bgColor theme="5" tint="0.39994506668294322"/>
        </patternFill>
      </fill>
    </dxf>
    <dxf>
      <font>
        <color rgb="FFFFFFFF"/>
      </font>
      <fill>
        <patternFill>
          <bgColor theme="5" tint="-0.24994659260841701"/>
        </patternFill>
      </fill>
    </dxf>
    <dxf>
      <fill>
        <patternFill>
          <bgColor rgb="FFFFFFFF"/>
        </patternFill>
      </fill>
    </dxf>
    <dxf>
      <fill>
        <patternFill>
          <bgColor theme="5" tint="0.79998168889431442"/>
        </patternFill>
      </fill>
    </dxf>
    <dxf>
      <fill>
        <patternFill>
          <bgColor theme="5" tint="0.59996337778862885"/>
        </patternFill>
      </fill>
    </dxf>
    <dxf>
      <fill>
        <patternFill>
          <bgColor theme="5" tint="0.39994506668294322"/>
        </patternFill>
      </fill>
    </dxf>
    <dxf>
      <font>
        <color rgb="FFFFFFFF"/>
      </font>
      <fill>
        <patternFill>
          <bgColor theme="5" tint="-0.24994659260841701"/>
        </patternFill>
      </fill>
    </dxf>
    <dxf>
      <fill>
        <patternFill patternType="solid">
          <bgColor rgb="FFFFFFFF"/>
        </patternFill>
      </fill>
    </dxf>
    <dxf>
      <fill>
        <patternFill>
          <bgColor theme="5" tint="0.79998168889431442"/>
        </patternFill>
      </fill>
    </dxf>
    <dxf>
      <fill>
        <patternFill>
          <bgColor theme="5" tint="0.59996337778862885"/>
        </patternFill>
      </fill>
    </dxf>
    <dxf>
      <fill>
        <patternFill>
          <bgColor theme="5" tint="0.39994506668294322"/>
        </patternFill>
      </fill>
    </dxf>
    <dxf>
      <font>
        <color rgb="FFFFFFFF"/>
      </font>
      <fill>
        <patternFill>
          <bgColor theme="5" tint="-0.24994659260841701"/>
        </patternFill>
      </fill>
    </dxf>
    <dxf>
      <fill>
        <patternFill>
          <bgColor theme="4" tint="0.59996337778862885"/>
        </patternFill>
      </fill>
    </dxf>
    <dxf>
      <fill>
        <patternFill>
          <bgColor theme="4" tint="0.79998168889431442"/>
        </patternFill>
      </fill>
    </dxf>
    <dxf>
      <fill>
        <patternFill>
          <bgColor theme="6" tint="0.59996337778862885"/>
        </patternFill>
      </fill>
    </dxf>
    <dxf>
      <font>
        <color theme="3" tint="0.39994506668294322"/>
      </font>
      <fill>
        <patternFill patternType="solid">
          <bgColor theme="0" tint="0.79998168889431442"/>
        </patternFill>
      </fill>
    </dxf>
    <dxf>
      <fill>
        <patternFill patternType="none">
          <bgColor auto="1"/>
        </patternFill>
      </fill>
    </dxf>
    <dxf>
      <fill>
        <patternFill>
          <bgColor theme="5" tint="0.79998168889431442"/>
        </patternFill>
      </fill>
    </dxf>
    <dxf>
      <fill>
        <patternFill>
          <bgColor theme="5" tint="0.59996337778862885"/>
        </patternFill>
      </fill>
    </dxf>
    <dxf>
      <fill>
        <patternFill>
          <bgColor theme="5" tint="0.39994506668294322"/>
        </patternFill>
      </fill>
    </dxf>
    <dxf>
      <font>
        <color rgb="FFFFFFFF"/>
      </font>
      <fill>
        <patternFill>
          <bgColor theme="5" tint="-0.24994659260841701"/>
        </patternFill>
      </fill>
    </dxf>
    <dxf>
      <fill>
        <patternFill>
          <bgColor theme="4" tint="0.59996337778862885"/>
        </patternFill>
      </fill>
    </dxf>
    <dxf>
      <fill>
        <patternFill>
          <bgColor theme="4" tint="0.79998168889431442"/>
        </patternFill>
      </fill>
    </dxf>
    <dxf>
      <fill>
        <patternFill>
          <bgColor theme="0"/>
        </patternFill>
      </fill>
    </dxf>
    <dxf>
      <font>
        <b val="0"/>
        <i/>
      </font>
    </dxf>
    <dxf>
      <fill>
        <patternFill>
          <bgColor theme="6" tint="0.59996337778862885"/>
        </patternFill>
      </fill>
    </dxf>
    <dxf>
      <fill>
        <patternFill>
          <bgColor theme="6" tint="0.59996337778862885"/>
        </patternFill>
      </fill>
    </dxf>
    <dxf>
      <fill>
        <patternFill>
          <bgColor theme="6" tint="0.59996337778862885"/>
        </patternFill>
      </fill>
    </dxf>
    <dxf>
      <fill>
        <patternFill>
          <bgColor theme="4" tint="0.59996337778862885"/>
        </patternFill>
      </fill>
    </dxf>
    <dxf>
      <fill>
        <patternFill>
          <bgColor theme="4" tint="0.79998168889431442"/>
        </patternFill>
      </fill>
    </dxf>
    <dxf>
      <fill>
        <patternFill>
          <bgColor theme="6" tint="0.59996337778862885"/>
        </patternFill>
      </fill>
    </dxf>
    <dxf>
      <font>
        <color theme="3" tint="0.39994506668294322"/>
      </font>
      <fill>
        <patternFill patternType="solid">
          <bgColor theme="0" tint="0.79998168889431442"/>
        </patternFill>
      </fill>
    </dxf>
    <dxf>
      <fill>
        <patternFill patternType="none">
          <bgColor auto="1"/>
        </patternFill>
      </fill>
    </dxf>
    <dxf>
      <fill>
        <patternFill>
          <bgColor theme="5" tint="0.79998168889431442"/>
        </patternFill>
      </fill>
    </dxf>
    <dxf>
      <fill>
        <patternFill>
          <bgColor theme="5" tint="0.59996337778862885"/>
        </patternFill>
      </fill>
    </dxf>
    <dxf>
      <fill>
        <patternFill>
          <bgColor theme="5" tint="0.39994506668294322"/>
        </patternFill>
      </fill>
    </dxf>
    <dxf>
      <font>
        <color rgb="FFFFFFFF"/>
      </font>
      <fill>
        <patternFill>
          <bgColor theme="5" tint="-0.24994659260841701"/>
        </patternFill>
      </fill>
    </dxf>
    <dxf>
      <fill>
        <patternFill>
          <bgColor theme="4" tint="0.59996337778862885"/>
        </patternFill>
      </fill>
    </dxf>
    <dxf>
      <fill>
        <patternFill>
          <bgColor theme="4" tint="0.79998168889431442"/>
        </patternFill>
      </fill>
    </dxf>
    <dxf>
      <fill>
        <patternFill>
          <bgColor theme="0"/>
        </patternFill>
      </fill>
    </dxf>
    <dxf>
      <font>
        <b val="0"/>
        <i/>
      </font>
    </dxf>
    <dxf>
      <fill>
        <patternFill>
          <bgColor theme="6" tint="0.59996337778862885"/>
        </patternFill>
      </fill>
    </dxf>
    <dxf>
      <fill>
        <patternFill>
          <bgColor theme="6" tint="0.59996337778862885"/>
        </patternFill>
      </fill>
    </dxf>
    <dxf>
      <fill>
        <patternFill>
          <bgColor theme="6"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79998168889431442"/>
        </patternFill>
      </fill>
    </dxf>
    <dxf>
      <fill>
        <patternFill>
          <bgColor theme="4" tint="0.79998168889431442"/>
        </patternFill>
      </fill>
    </dxf>
    <dxf>
      <fill>
        <patternFill>
          <bgColor theme="4" tint="0.79998168889431442"/>
        </patternFill>
      </fill>
    </dxf>
    <dxf>
      <font>
        <color theme="3" tint="0.39994506668294322"/>
      </font>
      <fill>
        <patternFill patternType="solid">
          <bgColor theme="0" tint="0.79998168889431442"/>
        </patternFill>
      </fill>
    </dxf>
    <dxf>
      <fill>
        <patternFill patternType="none">
          <bgColor auto="1"/>
        </patternFill>
      </fill>
    </dxf>
    <dxf>
      <fill>
        <patternFill>
          <bgColor theme="5" tint="0.79998168889431442"/>
        </patternFill>
      </fill>
    </dxf>
    <dxf>
      <fill>
        <patternFill>
          <bgColor theme="5" tint="0.59996337778862885"/>
        </patternFill>
      </fill>
    </dxf>
    <dxf>
      <fill>
        <patternFill>
          <bgColor theme="5" tint="0.39994506668294322"/>
        </patternFill>
      </fill>
    </dxf>
    <dxf>
      <fill>
        <patternFill>
          <bgColor theme="5" tint="-0.24994659260841701"/>
        </patternFill>
      </fill>
    </dxf>
    <dxf>
      <fill>
        <patternFill>
          <bgColor theme="6" tint="0.59996337778862885"/>
        </patternFill>
      </fill>
    </dxf>
    <dxf>
      <fill>
        <patternFill>
          <bgColor theme="4" tint="0.59996337778862885"/>
        </patternFill>
      </fill>
    </dxf>
    <dxf>
      <fill>
        <patternFill>
          <bgColor theme="4" tint="0.79998168889431442"/>
        </patternFill>
      </fill>
    </dxf>
    <dxf>
      <fill>
        <patternFill>
          <bgColor theme="0"/>
        </patternFill>
      </fill>
    </dxf>
    <dxf>
      <fill>
        <patternFill>
          <bgColor theme="4" tint="0.59996337778862885"/>
        </patternFill>
      </fill>
    </dxf>
    <dxf>
      <fill>
        <patternFill>
          <bgColor theme="4" tint="0.79998168889431442"/>
        </patternFill>
      </fill>
    </dxf>
    <dxf>
      <fill>
        <patternFill>
          <bgColor theme="0"/>
        </patternFill>
      </fill>
      <border>
        <vertical/>
        <horizontal/>
      </border>
    </dxf>
    <dxf>
      <font>
        <color theme="3" tint="0.39994506668294322"/>
      </font>
      <fill>
        <patternFill patternType="solid">
          <bgColor theme="0" tint="0.79998168889431442"/>
        </patternFill>
      </fill>
    </dxf>
    <dxf>
      <fill>
        <patternFill patternType="none">
          <bgColor auto="1"/>
        </patternFill>
      </fill>
    </dxf>
    <dxf>
      <fill>
        <patternFill>
          <bgColor theme="5" tint="0.79998168889431442"/>
        </patternFill>
      </fill>
    </dxf>
    <dxf>
      <fill>
        <patternFill>
          <bgColor theme="5" tint="0.59996337778862885"/>
        </patternFill>
      </fill>
    </dxf>
    <dxf>
      <fill>
        <patternFill>
          <bgColor theme="5" tint="0.39994506668294322"/>
        </patternFill>
      </fill>
    </dxf>
    <dxf>
      <fill>
        <patternFill>
          <bgColor theme="5" tint="-0.24994659260841701"/>
        </patternFill>
      </fill>
    </dxf>
    <dxf>
      <font>
        <b val="0"/>
        <i/>
      </font>
    </dxf>
    <dxf>
      <fill>
        <patternFill>
          <bgColor theme="6" tint="0.59996337778862885"/>
        </patternFill>
      </fill>
    </dxf>
    <dxf>
      <fill>
        <patternFill>
          <bgColor theme="6" tint="0.59996337778862885"/>
        </patternFill>
      </fill>
    </dxf>
    <dxf>
      <fill>
        <patternFill>
          <bgColor theme="6"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79998168889431442"/>
        </patternFill>
      </fill>
    </dxf>
    <dxf>
      <fill>
        <patternFill>
          <bgColor theme="4" tint="0.79998168889431442"/>
        </patternFill>
      </fill>
    </dxf>
    <dxf>
      <fill>
        <patternFill>
          <bgColor theme="4" tint="0.79998168889431442"/>
        </patternFill>
      </fill>
    </dxf>
    <dxf>
      <font>
        <color theme="3" tint="0.39994506668294322"/>
      </font>
      <fill>
        <patternFill patternType="solid">
          <bgColor theme="0" tint="0.79998168889431442"/>
        </patternFill>
      </fill>
    </dxf>
    <dxf>
      <fill>
        <patternFill patternType="none">
          <bgColor auto="1"/>
        </patternFill>
      </fill>
    </dxf>
    <dxf>
      <fill>
        <patternFill>
          <bgColor theme="5" tint="0.79998168889431442"/>
        </patternFill>
      </fill>
    </dxf>
    <dxf>
      <fill>
        <patternFill>
          <bgColor theme="5" tint="0.59996337778862885"/>
        </patternFill>
      </fill>
    </dxf>
    <dxf>
      <fill>
        <patternFill>
          <bgColor theme="5" tint="0.39994506668294322"/>
        </patternFill>
      </fill>
    </dxf>
    <dxf>
      <fill>
        <patternFill>
          <bgColor theme="5" tint="-0.24994659260841701"/>
        </patternFill>
      </fill>
    </dxf>
    <dxf>
      <fill>
        <patternFill>
          <bgColor theme="6" tint="0.59996337778862885"/>
        </patternFill>
      </fill>
    </dxf>
    <dxf>
      <fill>
        <patternFill>
          <bgColor theme="4" tint="0.59996337778862885"/>
        </patternFill>
      </fill>
    </dxf>
    <dxf>
      <fill>
        <patternFill>
          <bgColor theme="4" tint="0.79998168889431442"/>
        </patternFill>
      </fill>
    </dxf>
    <dxf>
      <fill>
        <patternFill>
          <bgColor theme="0"/>
        </patternFill>
      </fill>
    </dxf>
    <dxf>
      <fill>
        <patternFill>
          <bgColor theme="4" tint="0.59996337778862885"/>
        </patternFill>
      </fill>
    </dxf>
    <dxf>
      <fill>
        <patternFill>
          <bgColor theme="4" tint="0.79998168889431442"/>
        </patternFill>
      </fill>
    </dxf>
    <dxf>
      <fill>
        <patternFill>
          <bgColor theme="0"/>
        </patternFill>
      </fill>
      <border>
        <vertical/>
        <horizontal/>
      </border>
    </dxf>
    <dxf>
      <font>
        <color theme="3" tint="0.39994506668294322"/>
      </font>
      <fill>
        <patternFill patternType="solid">
          <bgColor theme="0" tint="0.79998168889431442"/>
        </patternFill>
      </fill>
    </dxf>
    <dxf>
      <fill>
        <patternFill patternType="none">
          <bgColor auto="1"/>
        </patternFill>
      </fill>
    </dxf>
    <dxf>
      <fill>
        <patternFill>
          <bgColor theme="5" tint="0.79998168889431442"/>
        </patternFill>
      </fill>
    </dxf>
    <dxf>
      <fill>
        <patternFill>
          <bgColor theme="5" tint="0.59996337778862885"/>
        </patternFill>
      </fill>
    </dxf>
    <dxf>
      <fill>
        <patternFill>
          <bgColor theme="5" tint="0.39994506668294322"/>
        </patternFill>
      </fill>
    </dxf>
    <dxf>
      <fill>
        <patternFill>
          <bgColor theme="5" tint="-0.24994659260841701"/>
        </patternFill>
      </fill>
    </dxf>
    <dxf>
      <font>
        <b val="0"/>
        <i/>
      </font>
    </dxf>
    <dxf>
      <fill>
        <patternFill>
          <bgColor theme="6" tint="0.59996337778862885"/>
        </patternFill>
      </fill>
    </dxf>
    <dxf>
      <fill>
        <patternFill>
          <bgColor theme="6" tint="0.59996337778862885"/>
        </patternFill>
      </fill>
    </dxf>
    <dxf>
      <fill>
        <patternFill>
          <bgColor theme="6" tint="0.59996337778862885"/>
        </patternFill>
      </fill>
    </dxf>
    <dxf>
      <fill>
        <patternFill>
          <bgColor theme="4"/>
        </patternFill>
      </fill>
    </dxf>
    <dxf>
      <fill>
        <patternFill>
          <bgColor rgb="FFFFC7CE"/>
        </patternFill>
      </fill>
    </dxf>
    <dxf>
      <fill>
        <patternFill>
          <bgColor theme="4" tint="0.79998168889431442"/>
        </patternFill>
      </fill>
    </dxf>
    <dxf>
      <fill>
        <patternFill>
          <bgColor theme="6" tint="0.59996337778862885"/>
        </patternFill>
      </fill>
    </dxf>
    <dxf>
      <fill>
        <patternFill>
          <bgColor theme="4" tint="0.59996337778862885"/>
        </patternFill>
      </fill>
    </dxf>
    <dxf>
      <fill>
        <patternFill>
          <bgColor theme="4" tint="0.79998168889431442"/>
        </patternFill>
      </fill>
    </dxf>
    <dxf>
      <fill>
        <patternFill>
          <bgColor theme="0"/>
        </patternFill>
      </fill>
    </dxf>
    <dxf>
      <font>
        <color theme="3" tint="0.39994506668294322"/>
      </font>
      <fill>
        <patternFill patternType="solid">
          <bgColor theme="0" tint="0.79998168889431442"/>
        </patternFill>
      </fill>
    </dxf>
    <dxf>
      <fill>
        <patternFill patternType="none">
          <bgColor auto="1"/>
        </patternFill>
      </fill>
    </dxf>
    <dxf>
      <fill>
        <patternFill>
          <bgColor theme="5" tint="0.79998168889431442"/>
        </patternFill>
      </fill>
    </dxf>
    <dxf>
      <fill>
        <patternFill>
          <bgColor theme="5" tint="0.59996337778862885"/>
        </patternFill>
      </fill>
    </dxf>
    <dxf>
      <fill>
        <patternFill>
          <bgColor theme="5" tint="0.39994506668294322"/>
        </patternFill>
      </fill>
    </dxf>
    <dxf>
      <font>
        <color rgb="FFFFFFFF"/>
      </font>
      <fill>
        <patternFill>
          <bgColor theme="5" tint="-0.24994659260841701"/>
        </patternFill>
      </fill>
    </dxf>
    <dxf>
      <font>
        <b val="0"/>
        <i/>
      </font>
    </dxf>
    <dxf>
      <fill>
        <patternFill>
          <bgColor theme="6" tint="0.59996337778862885"/>
        </patternFill>
      </fill>
    </dxf>
    <dxf>
      <fill>
        <patternFill>
          <bgColor theme="6" tint="0.59996337778862885"/>
        </patternFill>
      </fill>
    </dxf>
    <dxf>
      <fill>
        <patternFill>
          <bgColor theme="4"/>
        </patternFill>
      </fill>
    </dxf>
    <dxf>
      <fill>
        <patternFill>
          <bgColor rgb="FFFFC7CE"/>
        </patternFill>
      </fill>
    </dxf>
    <dxf>
      <fill>
        <patternFill>
          <bgColor theme="4" tint="0.79998168889431442"/>
        </patternFill>
      </fill>
    </dxf>
    <dxf>
      <fill>
        <patternFill>
          <bgColor theme="6" tint="0.59996337778862885"/>
        </patternFill>
      </fill>
    </dxf>
    <dxf>
      <fill>
        <patternFill>
          <bgColor theme="4" tint="0.59996337778862885"/>
        </patternFill>
      </fill>
    </dxf>
    <dxf>
      <fill>
        <patternFill>
          <bgColor theme="4" tint="0.79998168889431442"/>
        </patternFill>
      </fill>
    </dxf>
    <dxf>
      <fill>
        <patternFill>
          <bgColor theme="0"/>
        </patternFill>
      </fill>
    </dxf>
    <dxf>
      <font>
        <color theme="3" tint="0.39994506668294322"/>
      </font>
      <fill>
        <patternFill patternType="solid">
          <bgColor theme="0" tint="0.79998168889431442"/>
        </patternFill>
      </fill>
    </dxf>
    <dxf>
      <fill>
        <patternFill patternType="none">
          <bgColor auto="1"/>
        </patternFill>
      </fill>
    </dxf>
    <dxf>
      <fill>
        <patternFill>
          <bgColor theme="5" tint="0.79998168889431442"/>
        </patternFill>
      </fill>
    </dxf>
    <dxf>
      <fill>
        <patternFill>
          <bgColor theme="5" tint="0.59996337778862885"/>
        </patternFill>
      </fill>
    </dxf>
    <dxf>
      <fill>
        <patternFill>
          <bgColor theme="5" tint="0.39994506668294322"/>
        </patternFill>
      </fill>
    </dxf>
    <dxf>
      <font>
        <color rgb="FFFFFFFF"/>
      </font>
      <fill>
        <patternFill>
          <bgColor theme="5" tint="-0.24994659260841701"/>
        </patternFill>
      </fill>
    </dxf>
    <dxf>
      <font>
        <b val="0"/>
        <i/>
      </font>
    </dxf>
    <dxf>
      <fill>
        <patternFill>
          <bgColor theme="6" tint="0.59996337778862885"/>
        </patternFill>
      </fill>
    </dxf>
    <dxf>
      <fill>
        <patternFill>
          <bgColor theme="6" tint="0.59996337778862885"/>
        </patternFill>
      </fill>
    </dxf>
    <dxf>
      <fill>
        <patternFill>
          <bgColor theme="6" tint="0.59996337778862885"/>
        </patternFill>
      </fill>
    </dxf>
    <dxf>
      <font>
        <color theme="3" tint="0.39994506668294322"/>
      </font>
      <fill>
        <patternFill patternType="solid">
          <bgColor theme="0" tint="0.79998168889431442"/>
        </patternFill>
      </fill>
    </dxf>
    <dxf>
      <fill>
        <patternFill patternType="none">
          <bgColor auto="1"/>
        </patternFill>
      </fill>
    </dxf>
    <dxf>
      <fill>
        <patternFill>
          <bgColor theme="5" tint="0.79998168889431442"/>
        </patternFill>
      </fill>
    </dxf>
    <dxf>
      <fill>
        <patternFill>
          <bgColor theme="5" tint="0.59996337778862885"/>
        </patternFill>
      </fill>
    </dxf>
    <dxf>
      <fill>
        <patternFill>
          <bgColor theme="5" tint="0.39994506668294322"/>
        </patternFill>
      </fill>
    </dxf>
    <dxf>
      <font>
        <color rgb="FFFFFFFF"/>
      </font>
      <fill>
        <patternFill>
          <bgColor theme="5" tint="-0.24994659260841701"/>
        </patternFill>
      </fill>
    </dxf>
    <dxf>
      <font>
        <b val="0"/>
        <i/>
      </font>
    </dxf>
    <dxf>
      <fill>
        <patternFill>
          <bgColor theme="6" tint="0.59996337778862885"/>
        </patternFill>
      </fill>
    </dxf>
    <dxf>
      <fill>
        <patternFill>
          <bgColor theme="6" tint="0.59996337778862885"/>
        </patternFill>
      </fill>
    </dxf>
    <dxf>
      <fill>
        <patternFill>
          <bgColor theme="6" tint="0.59996337778862885"/>
        </patternFill>
      </fill>
    </dxf>
    <dxf>
      <font>
        <color theme="3" tint="0.39994506668294322"/>
      </font>
      <fill>
        <patternFill patternType="solid">
          <bgColor theme="0" tint="0.79998168889431442"/>
        </patternFill>
      </fill>
    </dxf>
    <dxf>
      <fill>
        <patternFill patternType="none">
          <bgColor auto="1"/>
        </patternFill>
      </fill>
    </dxf>
    <dxf>
      <fill>
        <patternFill>
          <bgColor theme="5" tint="0.79998168889431442"/>
        </patternFill>
      </fill>
    </dxf>
    <dxf>
      <fill>
        <patternFill>
          <bgColor theme="5" tint="0.59996337778862885"/>
        </patternFill>
      </fill>
    </dxf>
    <dxf>
      <fill>
        <patternFill>
          <bgColor theme="5" tint="0.39994506668294322"/>
        </patternFill>
      </fill>
    </dxf>
    <dxf>
      <font>
        <color rgb="FFFFFFFF"/>
      </font>
      <fill>
        <patternFill>
          <bgColor theme="5" tint="-0.24994659260841701"/>
        </patternFill>
      </fill>
    </dxf>
    <dxf>
      <font>
        <b val="0"/>
        <i/>
      </font>
    </dxf>
    <dxf>
      <fill>
        <patternFill>
          <bgColor theme="6" tint="0.59996337778862885"/>
        </patternFill>
      </fill>
    </dxf>
    <dxf>
      <fill>
        <patternFill>
          <bgColor theme="6" tint="0.59996337778862885"/>
        </patternFill>
      </fill>
    </dxf>
  </dxfs>
  <tableStyles count="0" defaultTableStyle="TableStyleMedium2" defaultPivotStyle="PivotStyleLight16"/>
  <colors>
    <mruColors>
      <color rgb="FF0000FF"/>
      <color rgb="FFFFFFFF"/>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Financial forecast of business-area development achieved by</a:t>
            </a:r>
            <a:r>
              <a:rPr lang="en-GB" baseline="0"/>
              <a:t> exploiting each patent</a:t>
            </a:r>
            <a:endParaRPr lang="en-GB"/>
          </a:p>
        </c:rich>
      </c:tx>
      <c:layout>
        <c:manualLayout>
          <c:xMode val="edge"/>
          <c:yMode val="edge"/>
          <c:x val="0.10523545163853208"/>
          <c:y val="3.052856086642475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manualLayout>
          <c:layoutTarget val="inner"/>
          <c:xMode val="edge"/>
          <c:yMode val="edge"/>
          <c:x val="0.13280380544088657"/>
          <c:y val="0.17941536254250576"/>
          <c:w val="0.4985635650270332"/>
          <c:h val="0.73863155162058214"/>
        </c:manualLayout>
      </c:layout>
      <c:barChart>
        <c:barDir val="col"/>
        <c:grouping val="clustered"/>
        <c:varyColors val="0"/>
        <c:ser>
          <c:idx val="0"/>
          <c:order val="0"/>
          <c:tx>
            <c:strRef>
              <c:f>'Financial calculations'!$C$273</c:f>
              <c:strCache>
                <c:ptCount val="1"/>
                <c:pt idx="0">
                  <c:v>Patent 1: Business-area profits with the patent technology</c:v>
                </c:pt>
              </c:strCache>
            </c:strRef>
          </c:tx>
          <c:spPr>
            <a:solidFill>
              <a:schemeClr val="accent1"/>
            </a:solidFill>
            <a:ln>
              <a:noFill/>
            </a:ln>
            <a:effectLst/>
          </c:spPr>
          <c:invertIfNegative val="0"/>
          <c:cat>
            <c:strRef>
              <c:f>'Financial calculations'!$B$262:$B$271</c:f>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f>'Financial calculations'!$C$274:$C$283</c:f>
              <c:numCache>
                <c:formatCode>#,##0.00</c:formatCode>
                <c:ptCount val="10"/>
                <c:pt idx="0">
                  <c:v>-3686.25</c:v>
                </c:pt>
                <c:pt idx="1">
                  <c:v>-3388.6875</c:v>
                </c:pt>
                <c:pt idx="2">
                  <c:v>6975.1243753124982</c:v>
                </c:pt>
                <c:pt idx="3">
                  <c:v>13169.391355514061</c:v>
                </c:pt>
                <c:pt idx="4">
                  <c:v>15334.765378604845</c:v>
                </c:pt>
                <c:pt idx="5">
                  <c:v>17886.209320783029</c:v>
                </c:pt>
                <c:pt idx="6">
                  <c:v>10450.695625225198</c:v>
                </c:pt>
                <c:pt idx="7">
                  <c:v>0</c:v>
                </c:pt>
                <c:pt idx="8">
                  <c:v>0</c:v>
                </c:pt>
                <c:pt idx="9">
                  <c:v>0</c:v>
                </c:pt>
              </c:numCache>
            </c:numRef>
          </c:val>
          <c:extLst>
            <c:ext xmlns:c16="http://schemas.microsoft.com/office/drawing/2014/chart" uri="{C3380CC4-5D6E-409C-BE32-E72D297353CC}">
              <c16:uniqueId val="{00000000-D1CA-4E16-B05C-747BABDFF328}"/>
            </c:ext>
          </c:extLst>
        </c:ser>
        <c:ser>
          <c:idx val="2"/>
          <c:order val="1"/>
          <c:tx>
            <c:strRef>
              <c:f>'Financial calculations'!$C$188</c:f>
              <c:strCache>
                <c:ptCount val="1"/>
                <c:pt idx="0">
                  <c:v>Patent 1: Business-area profits without the patent technology</c:v>
                </c:pt>
              </c:strCache>
            </c:strRef>
          </c:tx>
          <c:spPr>
            <a:solidFill>
              <a:schemeClr val="accent3"/>
            </a:solidFill>
            <a:ln>
              <a:noFill/>
            </a:ln>
            <a:effectLst/>
          </c:spPr>
          <c:invertIfNegative val="0"/>
          <c:cat>
            <c:strRef>
              <c:f>'Financial calculations'!$B$262:$B$271</c:f>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f>'Financial calculations'!$C$189:$C$198</c:f>
              <c:numCache>
                <c:formatCode>#,##0.00</c:formatCode>
                <c:ptCount val="10"/>
                <c:pt idx="0">
                  <c:v>1983.75</c:v>
                </c:pt>
                <c:pt idx="1">
                  <c:v>2281.3125</c:v>
                </c:pt>
                <c:pt idx="2">
                  <c:v>2623.5093749999996</c:v>
                </c:pt>
                <c:pt idx="3">
                  <c:v>3017.0357812500001</c:v>
                </c:pt>
                <c:pt idx="4">
                  <c:v>3469.5911484374992</c:v>
                </c:pt>
                <c:pt idx="5">
                  <c:v>3990.0298207031224</c:v>
                </c:pt>
                <c:pt idx="6">
                  <c:v>2294.2671469042957</c:v>
                </c:pt>
                <c:pt idx="7">
                  <c:v>0</c:v>
                </c:pt>
                <c:pt idx="8">
                  <c:v>0</c:v>
                </c:pt>
                <c:pt idx="9">
                  <c:v>0</c:v>
                </c:pt>
              </c:numCache>
            </c:numRef>
          </c:val>
          <c:extLst>
            <c:ext xmlns:c16="http://schemas.microsoft.com/office/drawing/2014/chart" uri="{C3380CC4-5D6E-409C-BE32-E72D297353CC}">
              <c16:uniqueId val="{00000001-D1CA-4E16-B05C-747BABDFF328}"/>
            </c:ext>
          </c:extLst>
        </c:ser>
        <c:dLbls>
          <c:showLegendKey val="0"/>
          <c:showVal val="0"/>
          <c:showCatName val="0"/>
          <c:showSerName val="0"/>
          <c:showPercent val="0"/>
          <c:showBubbleSize val="0"/>
        </c:dLbls>
        <c:gapWidth val="150"/>
        <c:axId val="615388632"/>
        <c:axId val="615388304"/>
        <c:extLst>
          <c:ext xmlns:c15="http://schemas.microsoft.com/office/drawing/2012/chart" uri="{02D57815-91ED-43cb-92C2-25804820EDAC}">
            <c15:filteredBarSeries>
              <c15:ser>
                <c:idx val="3"/>
                <c:order val="3"/>
                <c:tx>
                  <c:strRef>
                    <c:extLst>
                      <c:ext uri="{02D57815-91ED-43cb-92C2-25804820EDAC}">
                        <c15:formulaRef>
                          <c15:sqref>'Financial calculations'!$D$273</c15:sqref>
                        </c15:formulaRef>
                      </c:ext>
                    </c:extLst>
                    <c:strCache>
                      <c:ptCount val="1"/>
                      <c:pt idx="0">
                        <c:v>Patent 2: Business-area profits with the patent technology</c:v>
                      </c:pt>
                    </c:strCache>
                  </c:strRef>
                </c:tx>
                <c:spPr>
                  <a:solidFill>
                    <a:schemeClr val="accent4"/>
                  </a:solidFill>
                  <a:ln>
                    <a:noFill/>
                  </a:ln>
                  <a:effectLst/>
                </c:spPr>
                <c:invertIfNegative val="0"/>
                <c:cat>
                  <c:strRef>
                    <c:extLst>
                      <c:ex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c:ext uri="{02D57815-91ED-43cb-92C2-25804820EDAC}">
                        <c15:formulaRef>
                          <c15:sqref>'Financial calculations'!$D$274:$D$283</c15:sqref>
                        </c15:formulaRef>
                      </c:ext>
                    </c:extLst>
                    <c:numCache>
                      <c:formatCode>#,##0.00</c:formatCode>
                      <c:ptCount val="10"/>
                      <c:pt idx="0">
                        <c:v>20643.5</c:v>
                      </c:pt>
                      <c:pt idx="1">
                        <c:v>10909.95265625</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1CA-4E16-B05C-747BABDFF328}"/>
                  </c:ext>
                </c:extLst>
              </c15:ser>
            </c15:filteredBarSeries>
            <c15:filteredBarSeries>
              <c15:ser>
                <c:idx val="5"/>
                <c:order val="4"/>
                <c:tx>
                  <c:strRef>
                    <c:extLst xmlns:c15="http://schemas.microsoft.com/office/drawing/2012/chart">
                      <c:ext xmlns:c15="http://schemas.microsoft.com/office/drawing/2012/chart" uri="{02D57815-91ED-43cb-92C2-25804820EDAC}">
                        <c15:formulaRef>
                          <c15:sqref>'Financial calculations'!$D$188</c15:sqref>
                        </c15:formulaRef>
                      </c:ext>
                    </c:extLst>
                    <c:strCache>
                      <c:ptCount val="1"/>
                      <c:pt idx="0">
                        <c:v>Patent 2: Business-area profits without the patent technology</c:v>
                      </c:pt>
                    </c:strCache>
                  </c:strRef>
                </c:tx>
                <c:spPr>
                  <a:solidFill>
                    <a:schemeClr val="accent6"/>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calculations'!$D$189:$D$198</c15:sqref>
                        </c15:formulaRef>
                      </c:ext>
                    </c:extLst>
                    <c:numCache>
                      <c:formatCode>#,##0.00</c:formatCode>
                      <c:ptCount val="10"/>
                      <c:pt idx="0">
                        <c:v>18860</c:v>
                      </c:pt>
                      <c:pt idx="1">
                        <c:v>9665.75</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4-D1CA-4E16-B05C-747BABDFF328}"/>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'Financial calculations'!$E$273</c15:sqref>
                        </c15:formulaRef>
                      </c:ext>
                    </c:extLst>
                    <c:strCache>
                      <c:ptCount val="1"/>
                      <c:pt idx="0">
                        <c:v>Patent 3: Business-area profits with the patent technology</c:v>
                      </c:pt>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calculations'!$E$274:$E$283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6-D1CA-4E16-B05C-747BABDFF328}"/>
                  </c:ext>
                </c:extLst>
              </c15:ser>
            </c15:filteredBarSeries>
            <c15:filteredBarSeries>
              <c15:ser>
                <c:idx val="8"/>
                <c:order val="7"/>
                <c:tx>
                  <c:strRef>
                    <c:extLst xmlns:c15="http://schemas.microsoft.com/office/drawing/2012/chart">
                      <c:ext xmlns:c15="http://schemas.microsoft.com/office/drawing/2012/chart" uri="{02D57815-91ED-43cb-92C2-25804820EDAC}">
                        <c15:formulaRef>
                          <c15:sqref>'Financial calculations'!$E$188</c15:sqref>
                        </c15:formulaRef>
                      </c:ext>
                    </c:extLst>
                    <c:strCache>
                      <c:ptCount val="1"/>
                      <c:pt idx="0">
                        <c:v>Patent 3: Business-area profits without the patent technology</c:v>
                      </c:pt>
                    </c:strCache>
                  </c:strRef>
                </c:tx>
                <c:spPr>
                  <a:solidFill>
                    <a:schemeClr val="accent3">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calculations'!$E$189:$E$198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7-D1CA-4E16-B05C-747BABDFF328}"/>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'Financial calculations'!$F$273</c15:sqref>
                        </c15:formulaRef>
                      </c:ext>
                    </c:extLst>
                    <c:strCache>
                      <c:ptCount val="1"/>
                      <c:pt idx="0">
                        <c:v>Patent 4: Business-area profits with the patent technology</c:v>
                      </c:pt>
                    </c:strCache>
                  </c:strRef>
                </c:tx>
                <c:spPr>
                  <a:solidFill>
                    <a:schemeClr val="accent4">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calculations'!$F$274:$F$283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9-D1CA-4E16-B05C-747BABDFF328}"/>
                  </c:ext>
                </c:extLst>
              </c15:ser>
            </c15:filteredBarSeries>
            <c15:filteredBarSeries>
              <c15:ser>
                <c:idx val="11"/>
                <c:order val="10"/>
                <c:tx>
                  <c:strRef>
                    <c:extLst xmlns:c15="http://schemas.microsoft.com/office/drawing/2012/chart">
                      <c:ext xmlns:c15="http://schemas.microsoft.com/office/drawing/2012/chart" uri="{02D57815-91ED-43cb-92C2-25804820EDAC}">
                        <c15:formulaRef>
                          <c15:sqref>'Financial calculations'!$F$188</c15:sqref>
                        </c15:formulaRef>
                      </c:ext>
                    </c:extLst>
                    <c:strCache>
                      <c:ptCount val="1"/>
                      <c:pt idx="0">
                        <c:v>Patent 4: Business-area profits without the patent technology</c:v>
                      </c:pt>
                    </c:strCache>
                  </c:strRef>
                </c:tx>
                <c:spPr>
                  <a:solidFill>
                    <a:schemeClr val="accent6">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calculations'!$F$189:$F$198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A-D1CA-4E16-B05C-747BABDFF328}"/>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'Financial calculations'!$G$273</c15:sqref>
                        </c15:formulaRef>
                      </c:ext>
                    </c:extLst>
                    <c:strCache>
                      <c:ptCount val="1"/>
                      <c:pt idx="0">
                        <c:v>Patent 5: Business-area profits with the patent technology</c:v>
                      </c:pt>
                    </c:strCache>
                  </c:strRef>
                </c:tx>
                <c:spPr>
                  <a:solidFill>
                    <a:schemeClr val="accent1">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calculations'!$G$274:$G$283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C-D1CA-4E16-B05C-747BABDFF328}"/>
                  </c:ext>
                </c:extLst>
              </c15:ser>
            </c15:filteredBarSeries>
            <c15:filteredBarSeries>
              <c15:ser>
                <c:idx val="54"/>
                <c:order val="13"/>
                <c:tx>
                  <c:strRef>
                    <c:extLst xmlns:c15="http://schemas.microsoft.com/office/drawing/2012/chart">
                      <c:ext xmlns:c15="http://schemas.microsoft.com/office/drawing/2012/chart" uri="{02D57815-91ED-43cb-92C2-25804820EDAC}">
                        <c15:formulaRef>
                          <c15:sqref>'Financial calculations'!$G$188</c15:sqref>
                        </c15:formulaRef>
                      </c:ext>
                    </c:extLst>
                    <c:strCache>
                      <c:ptCount val="1"/>
                      <c:pt idx="0">
                        <c:v>Patent 5: Business-area profits without the patent technology</c:v>
                      </c:pt>
                    </c:strCache>
                  </c:strRef>
                </c:tx>
                <c:spPr>
                  <a:solidFill>
                    <a:schemeClr val="accent1"/>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calculations'!$G$189:$G$198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D-D1CA-4E16-B05C-747BABDFF328}"/>
                  </c:ext>
                </c:extLst>
              </c15:ser>
            </c15:filteredBarSeries>
            <c15:filteredBarSeries>
              <c15:ser>
                <c:idx val="13"/>
                <c:order val="15"/>
                <c:tx>
                  <c:strRef>
                    <c:extLst xmlns:c15="http://schemas.microsoft.com/office/drawing/2012/chart">
                      <c:ext xmlns:c15="http://schemas.microsoft.com/office/drawing/2012/chart" uri="{02D57815-91ED-43cb-92C2-25804820EDAC}">
                        <c15:formulaRef>
                          <c15:sqref>'Financial calculations'!$H$273</c15:sqref>
                        </c15:formulaRef>
                      </c:ext>
                    </c:extLst>
                    <c:strCache>
                      <c:ptCount val="1"/>
                      <c:pt idx="0">
                        <c:v>Patent 6: Business-area profits with the patent technology</c:v>
                      </c:pt>
                    </c:strCache>
                  </c:strRef>
                </c:tx>
                <c:spPr>
                  <a:solidFill>
                    <a:schemeClr val="accent2">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calculations'!$H$274:$H$283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F-D1CA-4E16-B05C-747BABDFF328}"/>
                  </c:ext>
                </c:extLst>
              </c15:ser>
            </c15:filteredBarSeries>
            <c15:filteredBarSeries>
              <c15:ser>
                <c:idx val="55"/>
                <c:order val="16"/>
                <c:tx>
                  <c:strRef>
                    <c:extLst xmlns:c15="http://schemas.microsoft.com/office/drawing/2012/chart">
                      <c:ext xmlns:c15="http://schemas.microsoft.com/office/drawing/2012/chart" uri="{02D57815-91ED-43cb-92C2-25804820EDAC}">
                        <c15:formulaRef>
                          <c15:sqref>'Financial calculations'!$H$188</c15:sqref>
                        </c15:formulaRef>
                      </c:ext>
                    </c:extLst>
                    <c:strCache>
                      <c:ptCount val="1"/>
                      <c:pt idx="0">
                        <c:v>Patent 6: Business-area profits without the patent technology</c:v>
                      </c:pt>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calculations'!$H$189:$H$198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10-D1CA-4E16-B05C-747BABDFF328}"/>
                  </c:ext>
                </c:extLst>
              </c15:ser>
            </c15:filteredBarSeries>
            <c15:filteredBarSeries>
              <c15:ser>
                <c:idx val="14"/>
                <c:order val="18"/>
                <c:tx>
                  <c:strRef>
                    <c:extLst xmlns:c15="http://schemas.microsoft.com/office/drawing/2012/chart">
                      <c:ext xmlns:c15="http://schemas.microsoft.com/office/drawing/2012/chart" uri="{02D57815-91ED-43cb-92C2-25804820EDAC}">
                        <c15:formulaRef>
                          <c15:sqref>'Financial calculations'!$I$273</c15:sqref>
                        </c15:formulaRef>
                      </c:ext>
                    </c:extLst>
                    <c:strCache>
                      <c:ptCount val="1"/>
                      <c:pt idx="0">
                        <c:v>Patent 7: Business-area profits with the patent technology</c:v>
                      </c:pt>
                    </c:strCache>
                  </c:strRef>
                </c:tx>
                <c:spPr>
                  <a:solidFill>
                    <a:schemeClr val="accent3">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calculations'!$I$274:$I$283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12-D1CA-4E16-B05C-747BABDFF328}"/>
                  </c:ext>
                </c:extLst>
              </c15:ser>
            </c15:filteredBarSeries>
            <c15:filteredBarSeries>
              <c15:ser>
                <c:idx val="56"/>
                <c:order val="19"/>
                <c:tx>
                  <c:strRef>
                    <c:extLst xmlns:c15="http://schemas.microsoft.com/office/drawing/2012/chart">
                      <c:ext xmlns:c15="http://schemas.microsoft.com/office/drawing/2012/chart" uri="{02D57815-91ED-43cb-92C2-25804820EDAC}">
                        <c15:formulaRef>
                          <c15:sqref>'Financial calculations'!$I$188</c15:sqref>
                        </c15:formulaRef>
                      </c:ext>
                    </c:extLst>
                    <c:strCache>
                      <c:ptCount val="1"/>
                      <c:pt idx="0">
                        <c:v>Patent 7: Business-area profits without the patent technology</c:v>
                      </c:pt>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calculations'!$I$189:$I$198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13-D1CA-4E16-B05C-747BABDFF328}"/>
                  </c:ext>
                </c:extLst>
              </c15:ser>
            </c15:filteredBarSeries>
            <c15:filteredBarSeries>
              <c15:ser>
                <c:idx val="15"/>
                <c:order val="21"/>
                <c:tx>
                  <c:strRef>
                    <c:extLst xmlns:c15="http://schemas.microsoft.com/office/drawing/2012/chart">
                      <c:ext xmlns:c15="http://schemas.microsoft.com/office/drawing/2012/chart" uri="{02D57815-91ED-43cb-92C2-25804820EDAC}">
                        <c15:formulaRef>
                          <c15:sqref>'Financial calculations'!$J$273</c15:sqref>
                        </c15:formulaRef>
                      </c:ext>
                    </c:extLst>
                    <c:strCache>
                      <c:ptCount val="1"/>
                      <c:pt idx="0">
                        <c:v>Patent 8: Business-area profits with the patent technology</c:v>
                      </c:pt>
                    </c:strCache>
                  </c:strRef>
                </c:tx>
                <c:spPr>
                  <a:solidFill>
                    <a:schemeClr val="accent4">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calculations'!$J$274:$J$283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15-D1CA-4E16-B05C-747BABDFF328}"/>
                  </c:ext>
                </c:extLst>
              </c15:ser>
            </c15:filteredBarSeries>
            <c15:filteredBarSeries>
              <c15:ser>
                <c:idx val="57"/>
                <c:order val="22"/>
                <c:tx>
                  <c:strRef>
                    <c:extLst xmlns:c15="http://schemas.microsoft.com/office/drawing/2012/chart">
                      <c:ext xmlns:c15="http://schemas.microsoft.com/office/drawing/2012/chart" uri="{02D57815-91ED-43cb-92C2-25804820EDAC}">
                        <c15:formulaRef>
                          <c15:sqref>'Financial calculations'!$J$188</c15:sqref>
                        </c15:formulaRef>
                      </c:ext>
                    </c:extLst>
                    <c:strCache>
                      <c:ptCount val="1"/>
                      <c:pt idx="0">
                        <c:v>Patent 8: Business-area profits without the patent technology</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calculations'!$J$189:$J$198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16-D1CA-4E16-B05C-747BABDFF328}"/>
                  </c:ext>
                </c:extLst>
              </c15:ser>
            </c15:filteredBarSeries>
            <c15:filteredBarSeries>
              <c15:ser>
                <c:idx val="16"/>
                <c:order val="24"/>
                <c:tx>
                  <c:strRef>
                    <c:extLst xmlns:c15="http://schemas.microsoft.com/office/drawing/2012/chart">
                      <c:ext xmlns:c15="http://schemas.microsoft.com/office/drawing/2012/chart" uri="{02D57815-91ED-43cb-92C2-25804820EDAC}">
                        <c15:formulaRef>
                          <c15:sqref>'Financial calculations'!$K$273</c15:sqref>
                        </c15:formulaRef>
                      </c:ext>
                    </c:extLst>
                    <c:strCache>
                      <c:ptCount val="1"/>
                      <c:pt idx="0">
                        <c:v>Patent 9: Business-area profits with the patent technology</c:v>
                      </c:pt>
                    </c:strCache>
                  </c:strRef>
                </c:tx>
                <c:spPr>
                  <a:solidFill>
                    <a:schemeClr val="accent5">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calculations'!$K$274:$K$283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18-D1CA-4E16-B05C-747BABDFF328}"/>
                  </c:ext>
                </c:extLst>
              </c15:ser>
            </c15:filteredBarSeries>
            <c15:filteredBarSeries>
              <c15:ser>
                <c:idx val="58"/>
                <c:order val="25"/>
                <c:tx>
                  <c:strRef>
                    <c:extLst xmlns:c15="http://schemas.microsoft.com/office/drawing/2012/chart">
                      <c:ext xmlns:c15="http://schemas.microsoft.com/office/drawing/2012/chart" uri="{02D57815-91ED-43cb-92C2-25804820EDAC}">
                        <c15:formulaRef>
                          <c15:sqref>'Financial calculations'!$K$188</c15:sqref>
                        </c15:formulaRef>
                      </c:ext>
                    </c:extLst>
                    <c:strCache>
                      <c:ptCount val="1"/>
                      <c:pt idx="0">
                        <c:v>Patent 9: Business-area profits without the patent technology</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calculations'!$K$189:$K$198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19-D1CA-4E16-B05C-747BABDFF328}"/>
                  </c:ext>
                </c:extLst>
              </c15:ser>
            </c15:filteredBarSeries>
            <c15:filteredBarSeries>
              <c15:ser>
                <c:idx val="17"/>
                <c:order val="27"/>
                <c:tx>
                  <c:strRef>
                    <c:extLst xmlns:c15="http://schemas.microsoft.com/office/drawing/2012/chart">
                      <c:ext xmlns:c15="http://schemas.microsoft.com/office/drawing/2012/chart" uri="{02D57815-91ED-43cb-92C2-25804820EDAC}">
                        <c15:formulaRef>
                          <c15:sqref>'Financial calculations'!$L$273</c15:sqref>
                        </c15:formulaRef>
                      </c:ext>
                    </c:extLst>
                    <c:strCache>
                      <c:ptCount val="1"/>
                      <c:pt idx="0">
                        <c:v>Patent 10: Business-area profits with the patent technology</c:v>
                      </c:pt>
                    </c:strCache>
                  </c:strRef>
                </c:tx>
                <c:spPr>
                  <a:solidFill>
                    <a:schemeClr val="accent6">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calculations'!$L$274:$L$283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1B-D1CA-4E16-B05C-747BABDFF328}"/>
                  </c:ext>
                </c:extLst>
              </c15:ser>
            </c15:filteredBarSeries>
            <c15:filteredBarSeries>
              <c15:ser>
                <c:idx val="59"/>
                <c:order val="28"/>
                <c:tx>
                  <c:strRef>
                    <c:extLst xmlns:c15="http://schemas.microsoft.com/office/drawing/2012/chart">
                      <c:ext xmlns:c15="http://schemas.microsoft.com/office/drawing/2012/chart" uri="{02D57815-91ED-43cb-92C2-25804820EDAC}">
                        <c15:formulaRef>
                          <c15:sqref>'Financial calculations'!$L$188</c15:sqref>
                        </c15:formulaRef>
                      </c:ext>
                    </c:extLst>
                    <c:strCache>
                      <c:ptCount val="1"/>
                      <c:pt idx="0">
                        <c:v>Patent 10: Business-area profits without the patent technology</c:v>
                      </c:pt>
                    </c:strCache>
                  </c:strRef>
                </c:tx>
                <c:spPr>
                  <a:solidFill>
                    <a:schemeClr val="accent6"/>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calculations'!$L$189:$L$198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1C-D1CA-4E16-B05C-747BABDFF328}"/>
                  </c:ext>
                </c:extLst>
              </c15:ser>
            </c15:filteredBarSeries>
            <c15:filteredBarSeries>
              <c15:ser>
                <c:idx val="18"/>
                <c:order val="30"/>
                <c:tx>
                  <c:strRef>
                    <c:extLst xmlns:c15="http://schemas.microsoft.com/office/drawing/2012/chart">
                      <c:ext xmlns:c15="http://schemas.microsoft.com/office/drawing/2012/chart" uri="{02D57815-91ED-43cb-92C2-25804820EDAC}">
                        <c15:formulaRef>
                          <c15:sqref>'Financial calculations'!$M$273</c15:sqref>
                        </c15:formulaRef>
                      </c:ext>
                    </c:extLst>
                    <c:strCache>
                      <c:ptCount val="1"/>
                      <c:pt idx="0">
                        <c:v>Patent 11: Business-area profits with the patent technology</c:v>
                      </c:pt>
                    </c:strCache>
                  </c:strRef>
                </c:tx>
                <c:spPr>
                  <a:solidFill>
                    <a:schemeClr val="accent1">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calculations'!$M$274:$M$283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1E-D1CA-4E16-B05C-747BABDFF328}"/>
                  </c:ext>
                </c:extLst>
              </c15:ser>
            </c15:filteredBarSeries>
            <c15:filteredBarSeries>
              <c15:ser>
                <c:idx val="60"/>
                <c:order val="31"/>
                <c:tx>
                  <c:strRef>
                    <c:extLst xmlns:c15="http://schemas.microsoft.com/office/drawing/2012/chart">
                      <c:ext xmlns:c15="http://schemas.microsoft.com/office/drawing/2012/chart" uri="{02D57815-91ED-43cb-92C2-25804820EDAC}">
                        <c15:formulaRef>
                          <c15:sqref>'Financial calculations'!$M$188</c15:sqref>
                        </c15:formulaRef>
                      </c:ext>
                    </c:extLst>
                    <c:strCache>
                      <c:ptCount val="1"/>
                      <c:pt idx="0">
                        <c:v>Patent 11: Business-area profits without the patent technology</c:v>
                      </c:pt>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calculations'!$M$189:$M$198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1F-D1CA-4E16-B05C-747BABDFF328}"/>
                  </c:ext>
                </c:extLst>
              </c15:ser>
            </c15:filteredBarSeries>
            <c15:filteredBarSeries>
              <c15:ser>
                <c:idx val="19"/>
                <c:order val="33"/>
                <c:tx>
                  <c:strRef>
                    <c:extLst xmlns:c15="http://schemas.microsoft.com/office/drawing/2012/chart">
                      <c:ext xmlns:c15="http://schemas.microsoft.com/office/drawing/2012/chart" uri="{02D57815-91ED-43cb-92C2-25804820EDAC}">
                        <c15:formulaRef>
                          <c15:sqref>'Financial calculations'!$N$273</c15:sqref>
                        </c15:formulaRef>
                      </c:ext>
                    </c:extLst>
                    <c:strCache>
                      <c:ptCount val="1"/>
                      <c:pt idx="0">
                        <c:v>Patent 12: Business-area profits with the patent technology</c:v>
                      </c:pt>
                    </c:strCache>
                  </c:strRef>
                </c:tx>
                <c:spPr>
                  <a:solidFill>
                    <a:schemeClr val="accent2">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calculations'!$N$274:$N$283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21-D1CA-4E16-B05C-747BABDFF328}"/>
                  </c:ext>
                </c:extLst>
              </c15:ser>
            </c15:filteredBarSeries>
            <c15:filteredBarSeries>
              <c15:ser>
                <c:idx val="61"/>
                <c:order val="34"/>
                <c:tx>
                  <c:strRef>
                    <c:extLst xmlns:c15="http://schemas.microsoft.com/office/drawing/2012/chart">
                      <c:ext xmlns:c15="http://schemas.microsoft.com/office/drawing/2012/chart" uri="{02D57815-91ED-43cb-92C2-25804820EDAC}">
                        <c15:formulaRef>
                          <c15:sqref>'Financial calculations'!$N$188</c15:sqref>
                        </c15:formulaRef>
                      </c:ext>
                    </c:extLst>
                    <c:strCache>
                      <c:ptCount val="1"/>
                      <c:pt idx="0">
                        <c:v>Patent 12: Business-area profits without the patent technology</c:v>
                      </c:pt>
                    </c:strCache>
                  </c:strRef>
                </c:tx>
                <c:spPr>
                  <a:solidFill>
                    <a:schemeClr val="accent2">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calculations'!$N$189:$N$198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22-D1CA-4E16-B05C-747BABDFF328}"/>
                  </c:ext>
                </c:extLst>
              </c15:ser>
            </c15:filteredBarSeries>
            <c15:filteredBarSeries>
              <c15:ser>
                <c:idx val="20"/>
                <c:order val="36"/>
                <c:tx>
                  <c:strRef>
                    <c:extLst xmlns:c15="http://schemas.microsoft.com/office/drawing/2012/chart">
                      <c:ext xmlns:c15="http://schemas.microsoft.com/office/drawing/2012/chart" uri="{02D57815-91ED-43cb-92C2-25804820EDAC}">
                        <c15:formulaRef>
                          <c15:sqref>'Financial calculations'!$O$273</c15:sqref>
                        </c15:formulaRef>
                      </c:ext>
                    </c:extLst>
                    <c:strCache>
                      <c:ptCount val="1"/>
                      <c:pt idx="0">
                        <c:v>Patent 13: Business-area profits with the patent technology</c:v>
                      </c:pt>
                    </c:strCache>
                  </c:strRef>
                </c:tx>
                <c:spPr>
                  <a:solidFill>
                    <a:schemeClr val="accent3">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calculations'!$O$274:$O$283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24-D1CA-4E16-B05C-747BABDFF328}"/>
                  </c:ext>
                </c:extLst>
              </c15:ser>
            </c15:filteredBarSeries>
            <c15:filteredBarSeries>
              <c15:ser>
                <c:idx val="62"/>
                <c:order val="37"/>
                <c:tx>
                  <c:strRef>
                    <c:extLst xmlns:c15="http://schemas.microsoft.com/office/drawing/2012/chart">
                      <c:ext xmlns:c15="http://schemas.microsoft.com/office/drawing/2012/chart" uri="{02D57815-91ED-43cb-92C2-25804820EDAC}">
                        <c15:formulaRef>
                          <c15:sqref>'Financial calculations'!$O$188</c15:sqref>
                        </c15:formulaRef>
                      </c:ext>
                    </c:extLst>
                    <c:strCache>
                      <c:ptCount val="1"/>
                      <c:pt idx="0">
                        <c:v>Patent 13: Business-area profits without the patent technology</c:v>
                      </c:pt>
                    </c:strCache>
                  </c:strRef>
                </c:tx>
                <c:spPr>
                  <a:solidFill>
                    <a:schemeClr val="accent3">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calculations'!$O$189:$O$198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25-D1CA-4E16-B05C-747BABDFF328}"/>
                  </c:ext>
                </c:extLst>
              </c15:ser>
            </c15:filteredBarSeries>
            <c15:filteredBarSeries>
              <c15:ser>
                <c:idx val="21"/>
                <c:order val="39"/>
                <c:tx>
                  <c:strRef>
                    <c:extLst xmlns:c15="http://schemas.microsoft.com/office/drawing/2012/chart">
                      <c:ext xmlns:c15="http://schemas.microsoft.com/office/drawing/2012/chart" uri="{02D57815-91ED-43cb-92C2-25804820EDAC}">
                        <c15:formulaRef>
                          <c15:sqref>'Financial calculations'!$P$273</c15:sqref>
                        </c15:formulaRef>
                      </c:ext>
                    </c:extLst>
                    <c:strCache>
                      <c:ptCount val="1"/>
                      <c:pt idx="0">
                        <c:v>Patent 14: Business-area profits with the patent technology</c:v>
                      </c:pt>
                    </c:strCache>
                  </c:strRef>
                </c:tx>
                <c:spPr>
                  <a:solidFill>
                    <a:schemeClr val="accent4">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calculations'!$P$274:$P$283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27-D1CA-4E16-B05C-747BABDFF328}"/>
                  </c:ext>
                </c:extLst>
              </c15:ser>
            </c15:filteredBarSeries>
            <c15:filteredBarSeries>
              <c15:ser>
                <c:idx val="63"/>
                <c:order val="40"/>
                <c:tx>
                  <c:strRef>
                    <c:extLst xmlns:c15="http://schemas.microsoft.com/office/drawing/2012/chart">
                      <c:ext xmlns:c15="http://schemas.microsoft.com/office/drawing/2012/chart" uri="{02D57815-91ED-43cb-92C2-25804820EDAC}">
                        <c15:formulaRef>
                          <c15:sqref>'Financial calculations'!$P$188</c15:sqref>
                        </c15:formulaRef>
                      </c:ext>
                    </c:extLst>
                    <c:strCache>
                      <c:ptCount val="1"/>
                      <c:pt idx="0">
                        <c:v>Patent 14: Business-area profits without the patent technology</c:v>
                      </c:pt>
                    </c:strCache>
                  </c:strRef>
                </c:tx>
                <c:spPr>
                  <a:solidFill>
                    <a:schemeClr val="accent4">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calculations'!$P$189:$P$198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28-D1CA-4E16-B05C-747BABDFF328}"/>
                  </c:ext>
                </c:extLst>
              </c15:ser>
            </c15:filteredBarSeries>
            <c15:filteredBarSeries>
              <c15:ser>
                <c:idx val="22"/>
                <c:order val="42"/>
                <c:tx>
                  <c:strRef>
                    <c:extLst xmlns:c15="http://schemas.microsoft.com/office/drawing/2012/chart">
                      <c:ext xmlns:c15="http://schemas.microsoft.com/office/drawing/2012/chart" uri="{02D57815-91ED-43cb-92C2-25804820EDAC}">
                        <c15:formulaRef>
                          <c15:sqref>'Financial calculations'!$Q$273</c15:sqref>
                        </c15:formulaRef>
                      </c:ext>
                    </c:extLst>
                    <c:strCache>
                      <c:ptCount val="1"/>
                      <c:pt idx="0">
                        <c:v>Patent 15: Business-area profits with the patent technology</c:v>
                      </c:pt>
                    </c:strCache>
                  </c:strRef>
                </c:tx>
                <c:spPr>
                  <a:solidFill>
                    <a:schemeClr val="accent5">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calculations'!$Q$274:$Q$283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2A-D1CA-4E16-B05C-747BABDFF328}"/>
                  </c:ext>
                </c:extLst>
              </c15:ser>
            </c15:filteredBarSeries>
            <c15:filteredBarSeries>
              <c15:ser>
                <c:idx val="64"/>
                <c:order val="43"/>
                <c:tx>
                  <c:strRef>
                    <c:extLst xmlns:c15="http://schemas.microsoft.com/office/drawing/2012/chart">
                      <c:ext xmlns:c15="http://schemas.microsoft.com/office/drawing/2012/chart" uri="{02D57815-91ED-43cb-92C2-25804820EDAC}">
                        <c15:formulaRef>
                          <c15:sqref>'Financial calculations'!$Q$188</c15:sqref>
                        </c15:formulaRef>
                      </c:ext>
                    </c:extLst>
                    <c:strCache>
                      <c:ptCount val="1"/>
                      <c:pt idx="0">
                        <c:v>Patent 15: Business-area profits without the patent technology</c:v>
                      </c:pt>
                    </c:strCache>
                  </c:strRef>
                </c:tx>
                <c:spPr>
                  <a:solidFill>
                    <a:schemeClr val="accent5">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calculations'!$Q$189:$Q$198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2B-D1CA-4E16-B05C-747BABDFF328}"/>
                  </c:ext>
                </c:extLst>
              </c15:ser>
            </c15:filteredBarSeries>
            <c15:filteredBarSeries>
              <c15:ser>
                <c:idx val="23"/>
                <c:order val="45"/>
                <c:tx>
                  <c:strRef>
                    <c:extLst xmlns:c15="http://schemas.microsoft.com/office/drawing/2012/chart">
                      <c:ext xmlns:c15="http://schemas.microsoft.com/office/drawing/2012/chart" uri="{02D57815-91ED-43cb-92C2-25804820EDAC}">
                        <c15:formulaRef>
                          <c15:sqref>'Financial calculations'!$R$273</c15:sqref>
                        </c15:formulaRef>
                      </c:ext>
                    </c:extLst>
                    <c:strCache>
                      <c:ptCount val="1"/>
                      <c:pt idx="0">
                        <c:v>Patent 16: Business-area profits with the patent technology</c:v>
                      </c:pt>
                    </c:strCache>
                  </c:strRef>
                </c:tx>
                <c:spPr>
                  <a:solidFill>
                    <a:schemeClr val="accent6">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calculations'!$R$274:$R$283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2D-D1CA-4E16-B05C-747BABDFF328}"/>
                  </c:ext>
                </c:extLst>
              </c15:ser>
            </c15:filteredBarSeries>
            <c15:filteredBarSeries>
              <c15:ser>
                <c:idx val="65"/>
                <c:order val="46"/>
                <c:tx>
                  <c:strRef>
                    <c:extLst xmlns:c15="http://schemas.microsoft.com/office/drawing/2012/chart">
                      <c:ext xmlns:c15="http://schemas.microsoft.com/office/drawing/2012/chart" uri="{02D57815-91ED-43cb-92C2-25804820EDAC}">
                        <c15:formulaRef>
                          <c15:sqref>'Financial calculations'!$R$188</c15:sqref>
                        </c15:formulaRef>
                      </c:ext>
                    </c:extLst>
                    <c:strCache>
                      <c:ptCount val="1"/>
                      <c:pt idx="0">
                        <c:v>Patent 16: Business-area profits without the patent technology</c:v>
                      </c:pt>
                    </c:strCache>
                  </c:strRef>
                </c:tx>
                <c:spPr>
                  <a:solidFill>
                    <a:schemeClr val="accent6">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calculations'!$R$189:$R$198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2E-D1CA-4E16-B05C-747BABDFF328}"/>
                  </c:ext>
                </c:extLst>
              </c15:ser>
            </c15:filteredBarSeries>
            <c15:filteredBarSeries>
              <c15:ser>
                <c:idx val="24"/>
                <c:order val="48"/>
                <c:tx>
                  <c:strRef>
                    <c:extLst xmlns:c15="http://schemas.microsoft.com/office/drawing/2012/chart">
                      <c:ext xmlns:c15="http://schemas.microsoft.com/office/drawing/2012/chart" uri="{02D57815-91ED-43cb-92C2-25804820EDAC}">
                        <c15:formulaRef>
                          <c15:sqref>'Financial calculations'!$S$273</c15:sqref>
                        </c15:formulaRef>
                      </c:ext>
                    </c:extLst>
                    <c:strCache>
                      <c:ptCount val="1"/>
                      <c:pt idx="0">
                        <c:v>Patent 17: Business-area profits with the patent technology</c:v>
                      </c:pt>
                    </c:strCache>
                  </c:strRef>
                </c:tx>
                <c:spPr>
                  <a:solidFill>
                    <a:schemeClr val="accent1">
                      <a:lumMod val="60000"/>
                      <a:lumOff val="4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calculations'!$S$274:$S$283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30-D1CA-4E16-B05C-747BABDFF328}"/>
                  </c:ext>
                </c:extLst>
              </c15:ser>
            </c15:filteredBarSeries>
            <c15:filteredBarSeries>
              <c15:ser>
                <c:idx val="66"/>
                <c:order val="49"/>
                <c:tx>
                  <c:strRef>
                    <c:extLst xmlns:c15="http://schemas.microsoft.com/office/drawing/2012/chart">
                      <c:ext xmlns:c15="http://schemas.microsoft.com/office/drawing/2012/chart" uri="{02D57815-91ED-43cb-92C2-25804820EDAC}">
                        <c15:formulaRef>
                          <c15:sqref>'Financial calculations'!$S$188</c15:sqref>
                        </c15:formulaRef>
                      </c:ext>
                    </c:extLst>
                    <c:strCache>
                      <c:ptCount val="1"/>
                      <c:pt idx="0">
                        <c:v>Patent 17: Business-area profits without the patent technology</c:v>
                      </c:pt>
                    </c:strCache>
                  </c:strRef>
                </c:tx>
                <c:spPr>
                  <a:solidFill>
                    <a:schemeClr val="accent1">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calculations'!$S$189:$S$198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31-D1CA-4E16-B05C-747BABDFF328}"/>
                  </c:ext>
                </c:extLst>
              </c15:ser>
            </c15:filteredBarSeries>
            <c15:filteredBarSeries>
              <c15:ser>
                <c:idx val="25"/>
                <c:order val="51"/>
                <c:tx>
                  <c:strRef>
                    <c:extLst xmlns:c15="http://schemas.microsoft.com/office/drawing/2012/chart">
                      <c:ext xmlns:c15="http://schemas.microsoft.com/office/drawing/2012/chart" uri="{02D57815-91ED-43cb-92C2-25804820EDAC}">
                        <c15:formulaRef>
                          <c15:sqref>'Financial calculations'!$T$273</c15:sqref>
                        </c15:formulaRef>
                      </c:ext>
                    </c:extLst>
                    <c:strCache>
                      <c:ptCount val="1"/>
                      <c:pt idx="0">
                        <c:v>Patent 18: Business-area profits with the patent technology</c:v>
                      </c:pt>
                    </c:strCache>
                  </c:strRef>
                </c:tx>
                <c:spPr>
                  <a:solidFill>
                    <a:schemeClr val="accent2">
                      <a:lumMod val="60000"/>
                      <a:lumOff val="4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calculations'!$T$274:$T$283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33-D1CA-4E16-B05C-747BABDFF328}"/>
                  </c:ext>
                </c:extLst>
              </c15:ser>
            </c15:filteredBarSeries>
            <c15:filteredBarSeries>
              <c15:ser>
                <c:idx val="67"/>
                <c:order val="52"/>
                <c:tx>
                  <c:strRef>
                    <c:extLst xmlns:c15="http://schemas.microsoft.com/office/drawing/2012/chart">
                      <c:ext xmlns:c15="http://schemas.microsoft.com/office/drawing/2012/chart" uri="{02D57815-91ED-43cb-92C2-25804820EDAC}">
                        <c15:formulaRef>
                          <c15:sqref>'Financial calculations'!$T$188</c15:sqref>
                        </c15:formulaRef>
                      </c:ext>
                    </c:extLst>
                    <c:strCache>
                      <c:ptCount val="1"/>
                      <c:pt idx="0">
                        <c:v>Patent 18: Business-area profits without the patent technology</c:v>
                      </c:pt>
                    </c:strCache>
                  </c:strRef>
                </c:tx>
                <c:spPr>
                  <a:solidFill>
                    <a:schemeClr val="accent2">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calculations'!$T$189:$T$198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34-D1CA-4E16-B05C-747BABDFF328}"/>
                  </c:ext>
                </c:extLst>
              </c15:ser>
            </c15:filteredBarSeries>
            <c15:filteredBarSeries>
              <c15:ser>
                <c:idx val="26"/>
                <c:order val="54"/>
                <c:tx>
                  <c:strRef>
                    <c:extLst xmlns:c15="http://schemas.microsoft.com/office/drawing/2012/chart">
                      <c:ext xmlns:c15="http://schemas.microsoft.com/office/drawing/2012/chart" uri="{02D57815-91ED-43cb-92C2-25804820EDAC}">
                        <c15:formulaRef>
                          <c15:sqref>'Financial calculations'!$U$273</c15:sqref>
                        </c15:formulaRef>
                      </c:ext>
                    </c:extLst>
                    <c:strCache>
                      <c:ptCount val="1"/>
                      <c:pt idx="0">
                        <c:v>Patent 19: Business-area profits with the patent technology</c:v>
                      </c:pt>
                    </c:strCache>
                  </c:strRef>
                </c:tx>
                <c:spPr>
                  <a:solidFill>
                    <a:schemeClr val="accent3">
                      <a:lumMod val="60000"/>
                      <a:lumOff val="4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calculations'!$U$274:$U$283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36-D1CA-4E16-B05C-747BABDFF328}"/>
                  </c:ext>
                </c:extLst>
              </c15:ser>
            </c15:filteredBarSeries>
            <c15:filteredBarSeries>
              <c15:ser>
                <c:idx val="68"/>
                <c:order val="55"/>
                <c:tx>
                  <c:strRef>
                    <c:extLst xmlns:c15="http://schemas.microsoft.com/office/drawing/2012/chart">
                      <c:ext xmlns:c15="http://schemas.microsoft.com/office/drawing/2012/chart" uri="{02D57815-91ED-43cb-92C2-25804820EDAC}">
                        <c15:formulaRef>
                          <c15:sqref>'Financial calculations'!$U$188</c15:sqref>
                        </c15:formulaRef>
                      </c:ext>
                    </c:extLst>
                    <c:strCache>
                      <c:ptCount val="1"/>
                      <c:pt idx="0">
                        <c:v>Patent 19: Business-area profits without the patent technology</c:v>
                      </c:pt>
                    </c:strCache>
                  </c:strRef>
                </c:tx>
                <c:spPr>
                  <a:solidFill>
                    <a:schemeClr val="accent3">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calculations'!$U$189:$U$198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37-D1CA-4E16-B05C-747BABDFF328}"/>
                  </c:ext>
                </c:extLst>
              </c15:ser>
            </c15:filteredBarSeries>
            <c15:filteredBarSeries>
              <c15:ser>
                <c:idx val="27"/>
                <c:order val="57"/>
                <c:tx>
                  <c:strRef>
                    <c:extLst xmlns:c15="http://schemas.microsoft.com/office/drawing/2012/chart">
                      <c:ext xmlns:c15="http://schemas.microsoft.com/office/drawing/2012/chart" uri="{02D57815-91ED-43cb-92C2-25804820EDAC}">
                        <c15:formulaRef>
                          <c15:sqref>'Financial calculations'!$V$273</c15:sqref>
                        </c15:formulaRef>
                      </c:ext>
                    </c:extLst>
                    <c:strCache>
                      <c:ptCount val="1"/>
                      <c:pt idx="0">
                        <c:v>Patent 20: Business-area profits with the patent technology</c:v>
                      </c:pt>
                    </c:strCache>
                  </c:strRef>
                </c:tx>
                <c:spPr>
                  <a:solidFill>
                    <a:schemeClr val="accent4">
                      <a:lumMod val="60000"/>
                      <a:lumOff val="4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calculations'!$V$274:$V$283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39-D1CA-4E16-B05C-747BABDFF328}"/>
                  </c:ext>
                </c:extLst>
              </c15:ser>
            </c15:filteredBarSeries>
            <c15:filteredBarSeries>
              <c15:ser>
                <c:idx val="69"/>
                <c:order val="58"/>
                <c:tx>
                  <c:strRef>
                    <c:extLst xmlns:c15="http://schemas.microsoft.com/office/drawing/2012/chart">
                      <c:ext xmlns:c15="http://schemas.microsoft.com/office/drawing/2012/chart" uri="{02D57815-91ED-43cb-92C2-25804820EDAC}">
                        <c15:formulaRef>
                          <c15:sqref>'Financial calculations'!$V$188</c15:sqref>
                        </c15:formulaRef>
                      </c:ext>
                    </c:extLst>
                    <c:strCache>
                      <c:ptCount val="1"/>
                      <c:pt idx="0">
                        <c:v>Patent 20: Business-area profits without the patent technology</c:v>
                      </c:pt>
                    </c:strCache>
                  </c:strRef>
                </c:tx>
                <c:spPr>
                  <a:solidFill>
                    <a:schemeClr val="accent4">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calculations'!$V$189:$V$198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3A-D1CA-4E16-B05C-747BABDFF328}"/>
                  </c:ext>
                </c:extLst>
              </c15:ser>
            </c15:filteredBarSeries>
            <c15:filteredBarSeries>
              <c15:ser>
                <c:idx val="28"/>
                <c:order val="60"/>
                <c:tx>
                  <c:strRef>
                    <c:extLst xmlns:c15="http://schemas.microsoft.com/office/drawing/2012/chart">
                      <c:ext xmlns:c15="http://schemas.microsoft.com/office/drawing/2012/chart" uri="{02D57815-91ED-43cb-92C2-25804820EDAC}">
                        <c15:formulaRef>
                          <c15:sqref>'Financial calculations'!$W$273</c15:sqref>
                        </c15:formulaRef>
                      </c:ext>
                    </c:extLst>
                    <c:strCache>
                      <c:ptCount val="1"/>
                      <c:pt idx="0">
                        <c:v>Patent 21: Business-area profits with the patent technology</c:v>
                      </c:pt>
                    </c:strCache>
                  </c:strRef>
                </c:tx>
                <c:spPr>
                  <a:solidFill>
                    <a:schemeClr val="accent5">
                      <a:lumMod val="60000"/>
                      <a:lumOff val="4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calculations'!$W$274:$W$283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3C-D1CA-4E16-B05C-747BABDFF328}"/>
                  </c:ext>
                </c:extLst>
              </c15:ser>
            </c15:filteredBarSeries>
            <c15:filteredBarSeries>
              <c15:ser>
                <c:idx val="70"/>
                <c:order val="61"/>
                <c:tx>
                  <c:strRef>
                    <c:extLst xmlns:c15="http://schemas.microsoft.com/office/drawing/2012/chart">
                      <c:ext xmlns:c15="http://schemas.microsoft.com/office/drawing/2012/chart" uri="{02D57815-91ED-43cb-92C2-25804820EDAC}">
                        <c15:formulaRef>
                          <c15:sqref>'Financial calculations'!$W$188</c15:sqref>
                        </c15:formulaRef>
                      </c:ext>
                    </c:extLst>
                    <c:strCache>
                      <c:ptCount val="1"/>
                      <c:pt idx="0">
                        <c:v>Patent 21: Business-area profits without the patent technology</c:v>
                      </c:pt>
                    </c:strCache>
                  </c:strRef>
                </c:tx>
                <c:spPr>
                  <a:solidFill>
                    <a:schemeClr val="accent5">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calculations'!$W$189:$W$198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3D-D1CA-4E16-B05C-747BABDFF328}"/>
                  </c:ext>
                </c:extLst>
              </c15:ser>
            </c15:filteredBarSeries>
            <c15:filteredBarSeries>
              <c15:ser>
                <c:idx val="29"/>
                <c:order val="63"/>
                <c:tx>
                  <c:strRef>
                    <c:extLst xmlns:c15="http://schemas.microsoft.com/office/drawing/2012/chart">
                      <c:ext xmlns:c15="http://schemas.microsoft.com/office/drawing/2012/chart" uri="{02D57815-91ED-43cb-92C2-25804820EDAC}">
                        <c15:formulaRef>
                          <c15:sqref>'Financial calculations'!$X$273</c15:sqref>
                        </c15:formulaRef>
                      </c:ext>
                    </c:extLst>
                    <c:strCache>
                      <c:ptCount val="1"/>
                      <c:pt idx="0">
                        <c:v>Patent 22: Business-area profits with the patent technology</c:v>
                      </c:pt>
                    </c:strCache>
                  </c:strRef>
                </c:tx>
                <c:spPr>
                  <a:solidFill>
                    <a:schemeClr val="accent6">
                      <a:lumMod val="60000"/>
                      <a:lumOff val="4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calculations'!$X$274:$X$283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3F-D1CA-4E16-B05C-747BABDFF328}"/>
                  </c:ext>
                </c:extLst>
              </c15:ser>
            </c15:filteredBarSeries>
            <c15:filteredBarSeries>
              <c15:ser>
                <c:idx val="71"/>
                <c:order val="64"/>
                <c:tx>
                  <c:strRef>
                    <c:extLst xmlns:c15="http://schemas.microsoft.com/office/drawing/2012/chart">
                      <c:ext xmlns:c15="http://schemas.microsoft.com/office/drawing/2012/chart" uri="{02D57815-91ED-43cb-92C2-25804820EDAC}">
                        <c15:formulaRef>
                          <c15:sqref>'Financial calculations'!$X$188</c15:sqref>
                        </c15:formulaRef>
                      </c:ext>
                    </c:extLst>
                    <c:strCache>
                      <c:ptCount val="1"/>
                      <c:pt idx="0">
                        <c:v>Patent 22: Business-area profits without the patent technology</c:v>
                      </c:pt>
                    </c:strCache>
                  </c:strRef>
                </c:tx>
                <c:spPr>
                  <a:solidFill>
                    <a:schemeClr val="accent6">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calculations'!$X$189:$X$198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40-D1CA-4E16-B05C-747BABDFF328}"/>
                  </c:ext>
                </c:extLst>
              </c15:ser>
            </c15:filteredBarSeries>
            <c15:filteredBarSeries>
              <c15:ser>
                <c:idx val="30"/>
                <c:order val="66"/>
                <c:tx>
                  <c:strRef>
                    <c:extLst xmlns:c15="http://schemas.microsoft.com/office/drawing/2012/chart">
                      <c:ext xmlns:c15="http://schemas.microsoft.com/office/drawing/2012/chart" uri="{02D57815-91ED-43cb-92C2-25804820EDAC}">
                        <c15:formulaRef>
                          <c15:sqref>'Financial calculations'!$Y$273</c15:sqref>
                        </c15:formulaRef>
                      </c:ext>
                    </c:extLst>
                    <c:strCache>
                      <c:ptCount val="1"/>
                      <c:pt idx="0">
                        <c:v>Patent 23: Business-area profits with the patent technology</c:v>
                      </c:pt>
                    </c:strCache>
                  </c:strRef>
                </c:tx>
                <c:spPr>
                  <a:solidFill>
                    <a:schemeClr val="accent1">
                      <a:lumMod val="5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calculations'!$Y$274:$Y$283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42-D1CA-4E16-B05C-747BABDFF328}"/>
                  </c:ext>
                </c:extLst>
              </c15:ser>
            </c15:filteredBarSeries>
            <c15:filteredBarSeries>
              <c15:ser>
                <c:idx val="72"/>
                <c:order val="67"/>
                <c:tx>
                  <c:strRef>
                    <c:extLst xmlns:c15="http://schemas.microsoft.com/office/drawing/2012/chart">
                      <c:ext xmlns:c15="http://schemas.microsoft.com/office/drawing/2012/chart" uri="{02D57815-91ED-43cb-92C2-25804820EDAC}">
                        <c15:formulaRef>
                          <c15:sqref>'Financial calculations'!$Y$188</c15:sqref>
                        </c15:formulaRef>
                      </c:ext>
                    </c:extLst>
                    <c:strCache>
                      <c:ptCount val="1"/>
                      <c:pt idx="0">
                        <c:v>Patent 23: Business-area profits without the patent technology</c:v>
                      </c:pt>
                    </c:strCache>
                  </c:strRef>
                </c:tx>
                <c:spPr>
                  <a:solidFill>
                    <a:schemeClr val="accent1">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calculations'!$Y$189:$Y$198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43-D1CA-4E16-B05C-747BABDFF328}"/>
                  </c:ext>
                </c:extLst>
              </c15:ser>
            </c15:filteredBarSeries>
            <c15:filteredBarSeries>
              <c15:ser>
                <c:idx val="31"/>
                <c:order val="69"/>
                <c:tx>
                  <c:strRef>
                    <c:extLst xmlns:c15="http://schemas.microsoft.com/office/drawing/2012/chart">
                      <c:ext xmlns:c15="http://schemas.microsoft.com/office/drawing/2012/chart" uri="{02D57815-91ED-43cb-92C2-25804820EDAC}">
                        <c15:formulaRef>
                          <c15:sqref>'Financial calculations'!$Z$273</c15:sqref>
                        </c15:formulaRef>
                      </c:ext>
                    </c:extLst>
                    <c:strCache>
                      <c:ptCount val="1"/>
                      <c:pt idx="0">
                        <c:v>Patent 24: Business-area profits with the patent technology</c:v>
                      </c:pt>
                    </c:strCache>
                  </c:strRef>
                </c:tx>
                <c:spPr>
                  <a:solidFill>
                    <a:schemeClr val="accent2">
                      <a:lumMod val="5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calculations'!$Z$274:$Z$283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45-D1CA-4E16-B05C-747BABDFF328}"/>
                  </c:ext>
                </c:extLst>
              </c15:ser>
            </c15:filteredBarSeries>
            <c15:filteredBarSeries>
              <c15:ser>
                <c:idx val="73"/>
                <c:order val="70"/>
                <c:tx>
                  <c:strRef>
                    <c:extLst xmlns:c15="http://schemas.microsoft.com/office/drawing/2012/chart">
                      <c:ext xmlns:c15="http://schemas.microsoft.com/office/drawing/2012/chart" uri="{02D57815-91ED-43cb-92C2-25804820EDAC}">
                        <c15:formulaRef>
                          <c15:sqref>'Financial calculations'!$Z$188</c15:sqref>
                        </c15:formulaRef>
                      </c:ext>
                    </c:extLst>
                    <c:strCache>
                      <c:ptCount val="1"/>
                      <c:pt idx="0">
                        <c:v>Patent 24: Business-area profits without the patent technology</c:v>
                      </c:pt>
                    </c:strCache>
                  </c:strRef>
                </c:tx>
                <c:spPr>
                  <a:solidFill>
                    <a:schemeClr val="accent2">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calculations'!$Z$189:$Z$198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46-D1CA-4E16-B05C-747BABDFF328}"/>
                  </c:ext>
                </c:extLst>
              </c15:ser>
            </c15:filteredBarSeries>
            <c15:filteredBarSeries>
              <c15:ser>
                <c:idx val="32"/>
                <c:order val="72"/>
                <c:tx>
                  <c:strRef>
                    <c:extLst xmlns:c15="http://schemas.microsoft.com/office/drawing/2012/chart">
                      <c:ext xmlns:c15="http://schemas.microsoft.com/office/drawing/2012/chart" uri="{02D57815-91ED-43cb-92C2-25804820EDAC}">
                        <c15:formulaRef>
                          <c15:sqref>'Financial calculations'!$AA$273</c15:sqref>
                        </c15:formulaRef>
                      </c:ext>
                    </c:extLst>
                    <c:strCache>
                      <c:ptCount val="1"/>
                      <c:pt idx="0">
                        <c:v>Patent 25: Business-area profits with the patent technology</c:v>
                      </c:pt>
                    </c:strCache>
                  </c:strRef>
                </c:tx>
                <c:spPr>
                  <a:solidFill>
                    <a:schemeClr val="accent3">
                      <a:lumMod val="5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calculations'!$AA$274:$AA$283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48-D1CA-4E16-B05C-747BABDFF328}"/>
                  </c:ext>
                </c:extLst>
              </c15:ser>
            </c15:filteredBarSeries>
            <c15:filteredBarSeries>
              <c15:ser>
                <c:idx val="74"/>
                <c:order val="73"/>
                <c:tx>
                  <c:strRef>
                    <c:extLst xmlns:c15="http://schemas.microsoft.com/office/drawing/2012/chart">
                      <c:ext xmlns:c15="http://schemas.microsoft.com/office/drawing/2012/chart" uri="{02D57815-91ED-43cb-92C2-25804820EDAC}">
                        <c15:formulaRef>
                          <c15:sqref>'Financial calculations'!$AA$188</c15:sqref>
                        </c15:formulaRef>
                      </c:ext>
                    </c:extLst>
                    <c:strCache>
                      <c:ptCount val="1"/>
                      <c:pt idx="0">
                        <c:v>Patent 25: Business-area profits without the patent technology</c:v>
                      </c:pt>
                    </c:strCache>
                  </c:strRef>
                </c:tx>
                <c:spPr>
                  <a:solidFill>
                    <a:schemeClr val="accent3">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calculations'!$AA$189:$AA$198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49-D1CA-4E16-B05C-747BABDFF328}"/>
                  </c:ext>
                </c:extLst>
              </c15:ser>
            </c15:filteredBarSeries>
          </c:ext>
        </c:extLst>
      </c:barChart>
      <c:lineChart>
        <c:grouping val="standard"/>
        <c:varyColors val="0"/>
        <c:ser>
          <c:idx val="1"/>
          <c:order val="2"/>
          <c:tx>
            <c:strRef>
              <c:f>'Financial calculations'!$C$261</c:f>
              <c:strCache>
                <c:ptCount val="1"/>
                <c:pt idx="0">
                  <c:v>Patent 1: Foreseeable profits for the patent technology</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'Financial calculations'!$B$262:$B$271</c:f>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f>'Financial calculations'!$C$262:$C$271</c:f>
              <c:numCache>
                <c:formatCode>#,##0.00</c:formatCode>
                <c:ptCount val="10"/>
                <c:pt idx="0">
                  <c:v>-5670</c:v>
                </c:pt>
                <c:pt idx="1">
                  <c:v>-5670</c:v>
                </c:pt>
                <c:pt idx="2">
                  <c:v>4351.6150003124985</c:v>
                </c:pt>
                <c:pt idx="3">
                  <c:v>10152.35557426406</c:v>
                </c:pt>
                <c:pt idx="4">
                  <c:v>11865.174230167346</c:v>
                </c:pt>
                <c:pt idx="5">
                  <c:v>13896.179500079907</c:v>
                </c:pt>
                <c:pt idx="6">
                  <c:v>8156.4284783209032</c:v>
                </c:pt>
                <c:pt idx="7">
                  <c:v>0</c:v>
                </c:pt>
                <c:pt idx="8">
                  <c:v>0</c:v>
                </c:pt>
                <c:pt idx="9">
                  <c:v>0</c:v>
                </c:pt>
              </c:numCache>
            </c:numRef>
          </c:val>
          <c:smooth val="0"/>
          <c:extLst>
            <c:ext xmlns:c16="http://schemas.microsoft.com/office/drawing/2014/chart" uri="{C3380CC4-5D6E-409C-BE32-E72D297353CC}">
              <c16:uniqueId val="{00000002-D1CA-4E16-B05C-747BABDFF328}"/>
            </c:ext>
          </c:extLst>
        </c:ser>
        <c:dLbls>
          <c:showLegendKey val="0"/>
          <c:showVal val="0"/>
          <c:showCatName val="0"/>
          <c:showSerName val="0"/>
          <c:showPercent val="0"/>
          <c:showBubbleSize val="0"/>
        </c:dLbls>
        <c:marker val="1"/>
        <c:smooth val="0"/>
        <c:axId val="615388632"/>
        <c:axId val="615388304"/>
        <c:extLst>
          <c:ext xmlns:c15="http://schemas.microsoft.com/office/drawing/2012/chart" uri="{02D57815-91ED-43cb-92C2-25804820EDAC}">
            <c15:filteredLineSeries>
              <c15:ser>
                <c:idx val="4"/>
                <c:order val="5"/>
                <c:tx>
                  <c:strRef>
                    <c:extLst>
                      <c:ext uri="{02D57815-91ED-43cb-92C2-25804820EDAC}">
                        <c15:formulaRef>
                          <c15:sqref>'Financial calculations'!$D$261</c15:sqref>
                        </c15:formulaRef>
                      </c:ext>
                    </c:extLst>
                    <c:strCache>
                      <c:ptCount val="1"/>
                      <c:pt idx="0">
                        <c:v>Patent 2: Foreseeable profits for the patent technology</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strRef>
                    <c:extLst>
                      <c:ex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c:ext uri="{02D57815-91ED-43cb-92C2-25804820EDAC}">
                        <c15:formulaRef>
                          <c15:sqref>'Financial calculations'!$D$262:$D$271</c15:sqref>
                        </c15:formulaRef>
                      </c:ext>
                    </c:extLst>
                    <c:numCache>
                      <c:formatCode>#,##0.00</c:formatCode>
                      <c:ptCount val="10"/>
                      <c:pt idx="0">
                        <c:v>1783.5000000000005</c:v>
                      </c:pt>
                      <c:pt idx="1">
                        <c:v>1244.20265625</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5-D1CA-4E16-B05C-747BABDFF328}"/>
                  </c:ext>
                </c:extLst>
              </c15:ser>
            </c15:filteredLineSeries>
            <c15:filteredLineSeries>
              <c15:ser>
                <c:idx val="7"/>
                <c:order val="8"/>
                <c:tx>
                  <c:strRef>
                    <c:extLst xmlns:c15="http://schemas.microsoft.com/office/drawing/2012/chart">
                      <c:ext xmlns:c15="http://schemas.microsoft.com/office/drawing/2012/chart" uri="{02D57815-91ED-43cb-92C2-25804820EDAC}">
                        <c15:formulaRef>
                          <c15:sqref>'Financial calculations'!$E$261</c15:sqref>
                        </c15:formulaRef>
                      </c:ext>
                    </c:extLst>
                    <c:strCache>
                      <c:ptCount val="1"/>
                      <c:pt idx="0">
                        <c:v>Patent 3: Foreseeable profits for the patent technology</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calculations'!$E$262:$E$271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08-D1CA-4E16-B05C-747BABDFF328}"/>
                  </c:ext>
                </c:extLst>
              </c15:ser>
            </c15:filteredLineSeries>
            <c15:filteredLineSeries>
              <c15:ser>
                <c:idx val="10"/>
                <c:order val="11"/>
                <c:tx>
                  <c:strRef>
                    <c:extLst xmlns:c15="http://schemas.microsoft.com/office/drawing/2012/chart">
                      <c:ext xmlns:c15="http://schemas.microsoft.com/office/drawing/2012/chart" uri="{02D57815-91ED-43cb-92C2-25804820EDAC}">
                        <c15:formulaRef>
                          <c15:sqref>'Financial calculations'!$F$261</c15:sqref>
                        </c15:formulaRef>
                      </c:ext>
                    </c:extLst>
                    <c:strCache>
                      <c:ptCount val="1"/>
                      <c:pt idx="0">
                        <c:v>Patent 4: Foreseeable profits for the patent technology</c:v>
                      </c:pt>
                    </c:strCache>
                  </c:strRef>
                </c:tx>
                <c:spPr>
                  <a:ln w="28575" cap="rnd">
                    <a:solidFill>
                      <a:schemeClr val="accent5">
                        <a:lumMod val="60000"/>
                      </a:schemeClr>
                    </a:solidFill>
                    <a:round/>
                  </a:ln>
                  <a:effectLst/>
                </c:spPr>
                <c:marker>
                  <c:symbol val="circle"/>
                  <c:size val="5"/>
                  <c:spPr>
                    <a:solidFill>
                      <a:schemeClr val="accent5">
                        <a:lumMod val="60000"/>
                      </a:schemeClr>
                    </a:solidFill>
                    <a:ln w="9525">
                      <a:solidFill>
                        <a:schemeClr val="accent5">
                          <a:lumMod val="6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calculations'!$F$262:$F$271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0B-D1CA-4E16-B05C-747BABDFF328}"/>
                  </c:ext>
                </c:extLst>
              </c15:ser>
            </c15:filteredLineSeries>
            <c15:filteredLineSeries>
              <c15:ser>
                <c:idx val="33"/>
                <c:order val="14"/>
                <c:tx>
                  <c:strRef>
                    <c:extLst xmlns:c15="http://schemas.microsoft.com/office/drawing/2012/chart">
                      <c:ext xmlns:c15="http://schemas.microsoft.com/office/drawing/2012/chart" uri="{02D57815-91ED-43cb-92C2-25804820EDAC}">
                        <c15:formulaRef>
                          <c15:sqref>'Financial calculations'!$G$261</c15:sqref>
                        </c15:formulaRef>
                      </c:ext>
                    </c:extLst>
                    <c:strCache>
                      <c:ptCount val="1"/>
                      <c:pt idx="0">
                        <c:v>Patent 5: Foreseeable profits for the patent technology</c:v>
                      </c:pt>
                    </c:strCache>
                  </c:strRef>
                </c:tx>
                <c:spPr>
                  <a:ln w="28575" cap="rnd">
                    <a:solidFill>
                      <a:schemeClr val="accent4">
                        <a:lumMod val="50000"/>
                      </a:schemeClr>
                    </a:solidFill>
                    <a:round/>
                  </a:ln>
                  <a:effectLst/>
                </c:spPr>
                <c:marker>
                  <c:symbol val="circle"/>
                  <c:size val="5"/>
                  <c:spPr>
                    <a:solidFill>
                      <a:schemeClr val="accent4">
                        <a:lumMod val="50000"/>
                      </a:schemeClr>
                    </a:solidFill>
                    <a:ln w="9525">
                      <a:solidFill>
                        <a:schemeClr val="accent4">
                          <a:lumMod val="5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calculations'!$G$262:$G$271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0E-D1CA-4E16-B05C-747BABDFF328}"/>
                  </c:ext>
                </c:extLst>
              </c15:ser>
            </c15:filteredLineSeries>
            <c15:filteredLineSeries>
              <c15:ser>
                <c:idx val="34"/>
                <c:order val="17"/>
                <c:tx>
                  <c:strRef>
                    <c:extLst xmlns:c15="http://schemas.microsoft.com/office/drawing/2012/chart">
                      <c:ext xmlns:c15="http://schemas.microsoft.com/office/drawing/2012/chart" uri="{02D57815-91ED-43cb-92C2-25804820EDAC}">
                        <c15:formulaRef>
                          <c15:sqref>'Financial calculations'!$H$261</c15:sqref>
                        </c15:formulaRef>
                      </c:ext>
                    </c:extLst>
                    <c:strCache>
                      <c:ptCount val="1"/>
                      <c:pt idx="0">
                        <c:v>Patent 6: Foreseeable profits for the patent technology</c:v>
                      </c:pt>
                    </c:strCache>
                  </c:strRef>
                </c:tx>
                <c:spPr>
                  <a:ln w="28575" cap="rnd">
                    <a:solidFill>
                      <a:schemeClr val="accent5">
                        <a:lumMod val="50000"/>
                      </a:schemeClr>
                    </a:solidFill>
                    <a:round/>
                  </a:ln>
                  <a:effectLst/>
                </c:spPr>
                <c:marker>
                  <c:symbol val="circle"/>
                  <c:size val="5"/>
                  <c:spPr>
                    <a:solidFill>
                      <a:schemeClr val="accent5">
                        <a:lumMod val="50000"/>
                      </a:schemeClr>
                    </a:solidFill>
                    <a:ln w="9525">
                      <a:solidFill>
                        <a:schemeClr val="accent5">
                          <a:lumMod val="5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calculations'!$H$262:$H$271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11-D1CA-4E16-B05C-747BABDFF328}"/>
                  </c:ext>
                </c:extLst>
              </c15:ser>
            </c15:filteredLineSeries>
            <c15:filteredLineSeries>
              <c15:ser>
                <c:idx val="35"/>
                <c:order val="20"/>
                <c:tx>
                  <c:strRef>
                    <c:extLst xmlns:c15="http://schemas.microsoft.com/office/drawing/2012/chart">
                      <c:ext xmlns:c15="http://schemas.microsoft.com/office/drawing/2012/chart" uri="{02D57815-91ED-43cb-92C2-25804820EDAC}">
                        <c15:formulaRef>
                          <c15:sqref>'Financial calculations'!$I$261</c15:sqref>
                        </c15:formulaRef>
                      </c:ext>
                    </c:extLst>
                    <c:strCache>
                      <c:ptCount val="1"/>
                      <c:pt idx="0">
                        <c:v>Patent 7: Foreseeable profits for the patent technology</c:v>
                      </c:pt>
                    </c:strCache>
                  </c:strRef>
                </c:tx>
                <c:spPr>
                  <a:ln w="28575" cap="rnd">
                    <a:solidFill>
                      <a:schemeClr val="accent6">
                        <a:lumMod val="50000"/>
                      </a:schemeClr>
                    </a:solidFill>
                    <a:round/>
                  </a:ln>
                  <a:effectLst/>
                </c:spPr>
                <c:marker>
                  <c:symbol val="circle"/>
                  <c:size val="5"/>
                  <c:spPr>
                    <a:solidFill>
                      <a:schemeClr val="accent6">
                        <a:lumMod val="50000"/>
                      </a:schemeClr>
                    </a:solidFill>
                    <a:ln w="9525">
                      <a:solidFill>
                        <a:schemeClr val="accent6">
                          <a:lumMod val="5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calculations'!$I$262:$I$271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14-D1CA-4E16-B05C-747BABDFF328}"/>
                  </c:ext>
                </c:extLst>
              </c15:ser>
            </c15:filteredLineSeries>
            <c15:filteredLineSeries>
              <c15:ser>
                <c:idx val="36"/>
                <c:order val="23"/>
                <c:tx>
                  <c:strRef>
                    <c:extLst xmlns:c15="http://schemas.microsoft.com/office/drawing/2012/chart">
                      <c:ext xmlns:c15="http://schemas.microsoft.com/office/drawing/2012/chart" uri="{02D57815-91ED-43cb-92C2-25804820EDAC}">
                        <c15:formulaRef>
                          <c15:sqref>'Financial calculations'!$J$261</c15:sqref>
                        </c15:formulaRef>
                      </c:ext>
                    </c:extLst>
                    <c:strCache>
                      <c:ptCount val="1"/>
                      <c:pt idx="0">
                        <c:v>Patent 8: Foreseeable profits for the patent technology</c:v>
                      </c:pt>
                    </c:strCache>
                  </c:strRef>
                </c:tx>
                <c:spPr>
                  <a:ln w="28575" cap="rnd">
                    <a:solidFill>
                      <a:schemeClr val="accent1">
                        <a:lumMod val="70000"/>
                        <a:lumOff val="30000"/>
                      </a:schemeClr>
                    </a:solidFill>
                    <a:round/>
                  </a:ln>
                  <a:effectLst/>
                </c:spPr>
                <c:marker>
                  <c:symbol val="circle"/>
                  <c:size val="5"/>
                  <c:spPr>
                    <a:solidFill>
                      <a:schemeClr val="accent1">
                        <a:lumMod val="70000"/>
                        <a:lumOff val="30000"/>
                      </a:schemeClr>
                    </a:solidFill>
                    <a:ln w="9525">
                      <a:solidFill>
                        <a:schemeClr val="accent1">
                          <a:lumMod val="70000"/>
                          <a:lumOff val="3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calculations'!$J$262:$J$271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17-D1CA-4E16-B05C-747BABDFF328}"/>
                  </c:ext>
                </c:extLst>
              </c15:ser>
            </c15:filteredLineSeries>
            <c15:filteredLineSeries>
              <c15:ser>
                <c:idx val="37"/>
                <c:order val="26"/>
                <c:tx>
                  <c:strRef>
                    <c:extLst xmlns:c15="http://schemas.microsoft.com/office/drawing/2012/chart">
                      <c:ext xmlns:c15="http://schemas.microsoft.com/office/drawing/2012/chart" uri="{02D57815-91ED-43cb-92C2-25804820EDAC}">
                        <c15:formulaRef>
                          <c15:sqref>'Financial calculations'!$K$261</c15:sqref>
                        </c15:formulaRef>
                      </c:ext>
                    </c:extLst>
                    <c:strCache>
                      <c:ptCount val="1"/>
                      <c:pt idx="0">
                        <c:v>Patent 9: Foreseeable profits for the patent technology</c:v>
                      </c:pt>
                    </c:strCache>
                  </c:strRef>
                </c:tx>
                <c:spPr>
                  <a:ln w="28575" cap="rnd">
                    <a:solidFill>
                      <a:schemeClr val="accent2">
                        <a:lumMod val="70000"/>
                        <a:lumOff val="30000"/>
                      </a:schemeClr>
                    </a:solidFill>
                    <a:round/>
                  </a:ln>
                  <a:effectLst/>
                </c:spPr>
                <c:marker>
                  <c:symbol val="circle"/>
                  <c:size val="5"/>
                  <c:spPr>
                    <a:solidFill>
                      <a:schemeClr val="accent2">
                        <a:lumMod val="70000"/>
                        <a:lumOff val="30000"/>
                      </a:schemeClr>
                    </a:solidFill>
                    <a:ln w="9525">
                      <a:solidFill>
                        <a:schemeClr val="accent2">
                          <a:lumMod val="70000"/>
                          <a:lumOff val="3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calculations'!$K$262:$K$271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1A-D1CA-4E16-B05C-747BABDFF328}"/>
                  </c:ext>
                </c:extLst>
              </c15:ser>
            </c15:filteredLineSeries>
            <c15:filteredLineSeries>
              <c15:ser>
                <c:idx val="38"/>
                <c:order val="29"/>
                <c:tx>
                  <c:strRef>
                    <c:extLst xmlns:c15="http://schemas.microsoft.com/office/drawing/2012/chart">
                      <c:ext xmlns:c15="http://schemas.microsoft.com/office/drawing/2012/chart" uri="{02D57815-91ED-43cb-92C2-25804820EDAC}">
                        <c15:formulaRef>
                          <c15:sqref>'Financial calculations'!$L$261</c15:sqref>
                        </c15:formulaRef>
                      </c:ext>
                    </c:extLst>
                    <c:strCache>
                      <c:ptCount val="1"/>
                      <c:pt idx="0">
                        <c:v>Patent 10: Foreseeable profits for the patent technology</c:v>
                      </c:pt>
                    </c:strCache>
                  </c:strRef>
                </c:tx>
                <c:spPr>
                  <a:ln w="28575" cap="rnd">
                    <a:solidFill>
                      <a:schemeClr val="accent3">
                        <a:lumMod val="70000"/>
                        <a:lumOff val="30000"/>
                      </a:schemeClr>
                    </a:solidFill>
                    <a:round/>
                  </a:ln>
                  <a:effectLst/>
                </c:spPr>
                <c:marker>
                  <c:symbol val="circle"/>
                  <c:size val="5"/>
                  <c:spPr>
                    <a:solidFill>
                      <a:schemeClr val="accent3">
                        <a:lumMod val="70000"/>
                        <a:lumOff val="30000"/>
                      </a:schemeClr>
                    </a:solidFill>
                    <a:ln w="9525">
                      <a:solidFill>
                        <a:schemeClr val="accent3">
                          <a:lumMod val="70000"/>
                          <a:lumOff val="3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calculations'!$L$262:$L$271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1D-D1CA-4E16-B05C-747BABDFF328}"/>
                  </c:ext>
                </c:extLst>
              </c15:ser>
            </c15:filteredLineSeries>
            <c15:filteredLineSeries>
              <c15:ser>
                <c:idx val="39"/>
                <c:order val="32"/>
                <c:tx>
                  <c:strRef>
                    <c:extLst xmlns:c15="http://schemas.microsoft.com/office/drawing/2012/chart">
                      <c:ext xmlns:c15="http://schemas.microsoft.com/office/drawing/2012/chart" uri="{02D57815-91ED-43cb-92C2-25804820EDAC}">
                        <c15:formulaRef>
                          <c15:sqref>'Financial calculations'!$M$261</c15:sqref>
                        </c15:formulaRef>
                      </c:ext>
                    </c:extLst>
                    <c:strCache>
                      <c:ptCount val="1"/>
                      <c:pt idx="0">
                        <c:v>Patent 11: Foreseeable profits for the patent technology</c:v>
                      </c:pt>
                    </c:strCache>
                  </c:strRef>
                </c:tx>
                <c:spPr>
                  <a:ln w="28575" cap="rnd">
                    <a:solidFill>
                      <a:schemeClr val="accent4">
                        <a:lumMod val="70000"/>
                        <a:lumOff val="30000"/>
                      </a:schemeClr>
                    </a:solidFill>
                    <a:round/>
                  </a:ln>
                  <a:effectLst/>
                </c:spPr>
                <c:marker>
                  <c:symbol val="circle"/>
                  <c:size val="5"/>
                  <c:spPr>
                    <a:solidFill>
                      <a:schemeClr val="accent4">
                        <a:lumMod val="70000"/>
                        <a:lumOff val="30000"/>
                      </a:schemeClr>
                    </a:solidFill>
                    <a:ln w="9525">
                      <a:solidFill>
                        <a:schemeClr val="accent4">
                          <a:lumMod val="70000"/>
                          <a:lumOff val="3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calculations'!$M$262:$M$271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20-D1CA-4E16-B05C-747BABDFF328}"/>
                  </c:ext>
                </c:extLst>
              </c15:ser>
            </c15:filteredLineSeries>
            <c15:filteredLineSeries>
              <c15:ser>
                <c:idx val="40"/>
                <c:order val="35"/>
                <c:tx>
                  <c:strRef>
                    <c:extLst xmlns:c15="http://schemas.microsoft.com/office/drawing/2012/chart">
                      <c:ext xmlns:c15="http://schemas.microsoft.com/office/drawing/2012/chart" uri="{02D57815-91ED-43cb-92C2-25804820EDAC}">
                        <c15:formulaRef>
                          <c15:sqref>'Financial calculations'!$N$261</c15:sqref>
                        </c15:formulaRef>
                      </c:ext>
                    </c:extLst>
                    <c:strCache>
                      <c:ptCount val="1"/>
                      <c:pt idx="0">
                        <c:v>Patent 12: Foreseeable profits for the patent technology</c:v>
                      </c:pt>
                    </c:strCache>
                  </c:strRef>
                </c:tx>
                <c:spPr>
                  <a:ln w="28575" cap="rnd">
                    <a:solidFill>
                      <a:schemeClr val="accent5">
                        <a:lumMod val="70000"/>
                        <a:lumOff val="30000"/>
                      </a:schemeClr>
                    </a:solidFill>
                    <a:round/>
                  </a:ln>
                  <a:effectLst/>
                </c:spPr>
                <c:marker>
                  <c:symbol val="circle"/>
                  <c:size val="5"/>
                  <c:spPr>
                    <a:solidFill>
                      <a:schemeClr val="accent5">
                        <a:lumMod val="70000"/>
                        <a:lumOff val="30000"/>
                      </a:schemeClr>
                    </a:solidFill>
                    <a:ln w="9525">
                      <a:solidFill>
                        <a:schemeClr val="accent5">
                          <a:lumMod val="70000"/>
                          <a:lumOff val="3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calculations'!$N$262:$N$271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23-D1CA-4E16-B05C-747BABDFF328}"/>
                  </c:ext>
                </c:extLst>
              </c15:ser>
            </c15:filteredLineSeries>
            <c15:filteredLineSeries>
              <c15:ser>
                <c:idx val="41"/>
                <c:order val="38"/>
                <c:tx>
                  <c:strRef>
                    <c:extLst xmlns:c15="http://schemas.microsoft.com/office/drawing/2012/chart">
                      <c:ext xmlns:c15="http://schemas.microsoft.com/office/drawing/2012/chart" uri="{02D57815-91ED-43cb-92C2-25804820EDAC}">
                        <c15:formulaRef>
                          <c15:sqref>'Financial calculations'!$O$261</c15:sqref>
                        </c15:formulaRef>
                      </c:ext>
                    </c:extLst>
                    <c:strCache>
                      <c:ptCount val="1"/>
                      <c:pt idx="0">
                        <c:v>Patent 13: Foreseeable profits for the patent technology</c:v>
                      </c:pt>
                    </c:strCache>
                  </c:strRef>
                </c:tx>
                <c:spPr>
                  <a:ln w="28575" cap="rnd">
                    <a:solidFill>
                      <a:schemeClr val="accent6">
                        <a:lumMod val="70000"/>
                        <a:lumOff val="30000"/>
                      </a:schemeClr>
                    </a:solidFill>
                    <a:round/>
                  </a:ln>
                  <a:effectLst/>
                </c:spPr>
                <c:marker>
                  <c:symbol val="circle"/>
                  <c:size val="5"/>
                  <c:spPr>
                    <a:solidFill>
                      <a:schemeClr val="accent6">
                        <a:lumMod val="70000"/>
                        <a:lumOff val="30000"/>
                      </a:schemeClr>
                    </a:solidFill>
                    <a:ln w="9525">
                      <a:solidFill>
                        <a:schemeClr val="accent6">
                          <a:lumMod val="70000"/>
                          <a:lumOff val="3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calculations'!$O$262:$O$271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26-D1CA-4E16-B05C-747BABDFF328}"/>
                  </c:ext>
                </c:extLst>
              </c15:ser>
            </c15:filteredLineSeries>
            <c15:filteredLineSeries>
              <c15:ser>
                <c:idx val="42"/>
                <c:order val="41"/>
                <c:tx>
                  <c:strRef>
                    <c:extLst xmlns:c15="http://schemas.microsoft.com/office/drawing/2012/chart">
                      <c:ext xmlns:c15="http://schemas.microsoft.com/office/drawing/2012/chart" uri="{02D57815-91ED-43cb-92C2-25804820EDAC}">
                        <c15:formulaRef>
                          <c15:sqref>'Financial calculations'!$P$261</c15:sqref>
                        </c15:formulaRef>
                      </c:ext>
                    </c:extLst>
                    <c:strCache>
                      <c:ptCount val="1"/>
                      <c:pt idx="0">
                        <c:v>Patent 14: Foreseeable profits for the patent technology</c:v>
                      </c:pt>
                    </c:strCache>
                  </c:strRef>
                </c:tx>
                <c:spPr>
                  <a:ln w="28575" cap="rnd">
                    <a:solidFill>
                      <a:schemeClr val="accent1">
                        <a:lumMod val="70000"/>
                      </a:schemeClr>
                    </a:solidFill>
                    <a:round/>
                  </a:ln>
                  <a:effectLst/>
                </c:spPr>
                <c:marker>
                  <c:symbol val="circle"/>
                  <c:size val="5"/>
                  <c:spPr>
                    <a:solidFill>
                      <a:schemeClr val="accent1">
                        <a:lumMod val="70000"/>
                      </a:schemeClr>
                    </a:solidFill>
                    <a:ln w="9525">
                      <a:solidFill>
                        <a:schemeClr val="accent1">
                          <a:lumMod val="7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calculations'!$P$262:$P$271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29-D1CA-4E16-B05C-747BABDFF328}"/>
                  </c:ext>
                </c:extLst>
              </c15:ser>
            </c15:filteredLineSeries>
            <c15:filteredLineSeries>
              <c15:ser>
                <c:idx val="43"/>
                <c:order val="44"/>
                <c:tx>
                  <c:strRef>
                    <c:extLst xmlns:c15="http://schemas.microsoft.com/office/drawing/2012/chart">
                      <c:ext xmlns:c15="http://schemas.microsoft.com/office/drawing/2012/chart" uri="{02D57815-91ED-43cb-92C2-25804820EDAC}">
                        <c15:formulaRef>
                          <c15:sqref>'Financial calculations'!$Q$261</c15:sqref>
                        </c15:formulaRef>
                      </c:ext>
                    </c:extLst>
                    <c:strCache>
                      <c:ptCount val="1"/>
                      <c:pt idx="0">
                        <c:v>Patent 15: Foreseeable profits for the patent technology</c:v>
                      </c:pt>
                    </c:strCache>
                  </c:strRef>
                </c:tx>
                <c:spPr>
                  <a:ln w="28575" cap="rnd">
                    <a:solidFill>
                      <a:schemeClr val="accent2">
                        <a:lumMod val="70000"/>
                      </a:schemeClr>
                    </a:solidFill>
                    <a:round/>
                  </a:ln>
                  <a:effectLst/>
                </c:spPr>
                <c:marker>
                  <c:symbol val="circle"/>
                  <c:size val="5"/>
                  <c:spPr>
                    <a:solidFill>
                      <a:schemeClr val="accent2">
                        <a:lumMod val="70000"/>
                      </a:schemeClr>
                    </a:solidFill>
                    <a:ln w="9525">
                      <a:solidFill>
                        <a:schemeClr val="accent2">
                          <a:lumMod val="7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calculations'!$Q$262:$Q$271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2C-D1CA-4E16-B05C-747BABDFF328}"/>
                  </c:ext>
                </c:extLst>
              </c15:ser>
            </c15:filteredLineSeries>
            <c15:filteredLineSeries>
              <c15:ser>
                <c:idx val="44"/>
                <c:order val="47"/>
                <c:tx>
                  <c:strRef>
                    <c:extLst xmlns:c15="http://schemas.microsoft.com/office/drawing/2012/chart">
                      <c:ext xmlns:c15="http://schemas.microsoft.com/office/drawing/2012/chart" uri="{02D57815-91ED-43cb-92C2-25804820EDAC}">
                        <c15:formulaRef>
                          <c15:sqref>'Financial calculations'!$R$261</c15:sqref>
                        </c15:formulaRef>
                      </c:ext>
                    </c:extLst>
                    <c:strCache>
                      <c:ptCount val="1"/>
                      <c:pt idx="0">
                        <c:v>Patent 16: Foreseeable profits for the patent technology</c:v>
                      </c:pt>
                    </c:strCache>
                  </c:strRef>
                </c:tx>
                <c:spPr>
                  <a:ln w="28575" cap="rnd">
                    <a:solidFill>
                      <a:schemeClr val="accent3">
                        <a:lumMod val="70000"/>
                      </a:schemeClr>
                    </a:solidFill>
                    <a:round/>
                  </a:ln>
                  <a:effectLst/>
                </c:spPr>
                <c:marker>
                  <c:symbol val="circle"/>
                  <c:size val="5"/>
                  <c:spPr>
                    <a:solidFill>
                      <a:schemeClr val="accent3">
                        <a:lumMod val="70000"/>
                      </a:schemeClr>
                    </a:solidFill>
                    <a:ln w="9525">
                      <a:solidFill>
                        <a:schemeClr val="accent3">
                          <a:lumMod val="7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calculations'!$R$262:$R$271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2F-D1CA-4E16-B05C-747BABDFF328}"/>
                  </c:ext>
                </c:extLst>
              </c15:ser>
            </c15:filteredLineSeries>
            <c15:filteredLineSeries>
              <c15:ser>
                <c:idx val="45"/>
                <c:order val="50"/>
                <c:tx>
                  <c:strRef>
                    <c:extLst xmlns:c15="http://schemas.microsoft.com/office/drawing/2012/chart">
                      <c:ext xmlns:c15="http://schemas.microsoft.com/office/drawing/2012/chart" uri="{02D57815-91ED-43cb-92C2-25804820EDAC}">
                        <c15:formulaRef>
                          <c15:sqref>'Financial calculations'!$S$261</c15:sqref>
                        </c15:formulaRef>
                      </c:ext>
                    </c:extLst>
                    <c:strCache>
                      <c:ptCount val="1"/>
                      <c:pt idx="0">
                        <c:v>Patent 17: Foreseeable profits for the patent technology</c:v>
                      </c:pt>
                    </c:strCache>
                  </c:strRef>
                </c:tx>
                <c:spPr>
                  <a:ln w="28575" cap="rnd">
                    <a:solidFill>
                      <a:schemeClr val="accent4">
                        <a:lumMod val="70000"/>
                      </a:schemeClr>
                    </a:solidFill>
                    <a:round/>
                  </a:ln>
                  <a:effectLst/>
                </c:spPr>
                <c:marker>
                  <c:symbol val="circle"/>
                  <c:size val="5"/>
                  <c:spPr>
                    <a:solidFill>
                      <a:schemeClr val="accent4">
                        <a:lumMod val="70000"/>
                      </a:schemeClr>
                    </a:solidFill>
                    <a:ln w="9525">
                      <a:solidFill>
                        <a:schemeClr val="accent4">
                          <a:lumMod val="7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calculations'!$S$262:$S$271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32-D1CA-4E16-B05C-747BABDFF328}"/>
                  </c:ext>
                </c:extLst>
              </c15:ser>
            </c15:filteredLineSeries>
            <c15:filteredLineSeries>
              <c15:ser>
                <c:idx val="46"/>
                <c:order val="53"/>
                <c:tx>
                  <c:strRef>
                    <c:extLst xmlns:c15="http://schemas.microsoft.com/office/drawing/2012/chart">
                      <c:ext xmlns:c15="http://schemas.microsoft.com/office/drawing/2012/chart" uri="{02D57815-91ED-43cb-92C2-25804820EDAC}">
                        <c15:formulaRef>
                          <c15:sqref>'Financial calculations'!$T$261</c15:sqref>
                        </c15:formulaRef>
                      </c:ext>
                    </c:extLst>
                    <c:strCache>
                      <c:ptCount val="1"/>
                      <c:pt idx="0">
                        <c:v>Patent 18: Foreseeable profits for the patent technology</c:v>
                      </c:pt>
                    </c:strCache>
                  </c:strRef>
                </c:tx>
                <c:spPr>
                  <a:ln w="28575" cap="rnd">
                    <a:solidFill>
                      <a:schemeClr val="accent5">
                        <a:lumMod val="70000"/>
                      </a:schemeClr>
                    </a:solidFill>
                    <a:round/>
                  </a:ln>
                  <a:effectLst/>
                </c:spPr>
                <c:marker>
                  <c:symbol val="circle"/>
                  <c:size val="5"/>
                  <c:spPr>
                    <a:solidFill>
                      <a:schemeClr val="accent5">
                        <a:lumMod val="70000"/>
                      </a:schemeClr>
                    </a:solidFill>
                    <a:ln w="9525">
                      <a:solidFill>
                        <a:schemeClr val="accent5">
                          <a:lumMod val="7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calculations'!$T$262:$T$271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35-D1CA-4E16-B05C-747BABDFF328}"/>
                  </c:ext>
                </c:extLst>
              </c15:ser>
            </c15:filteredLineSeries>
            <c15:filteredLineSeries>
              <c15:ser>
                <c:idx val="47"/>
                <c:order val="56"/>
                <c:tx>
                  <c:strRef>
                    <c:extLst xmlns:c15="http://schemas.microsoft.com/office/drawing/2012/chart">
                      <c:ext xmlns:c15="http://schemas.microsoft.com/office/drawing/2012/chart" uri="{02D57815-91ED-43cb-92C2-25804820EDAC}">
                        <c15:formulaRef>
                          <c15:sqref>'Financial calculations'!$U$261</c15:sqref>
                        </c15:formulaRef>
                      </c:ext>
                    </c:extLst>
                    <c:strCache>
                      <c:ptCount val="1"/>
                      <c:pt idx="0">
                        <c:v>Patent 19: Foreseeable profits for the patent technology</c:v>
                      </c:pt>
                    </c:strCache>
                  </c:strRef>
                </c:tx>
                <c:spPr>
                  <a:ln w="28575" cap="rnd">
                    <a:solidFill>
                      <a:schemeClr val="accent6">
                        <a:lumMod val="70000"/>
                      </a:schemeClr>
                    </a:solidFill>
                    <a:round/>
                  </a:ln>
                  <a:effectLst/>
                </c:spPr>
                <c:marker>
                  <c:symbol val="circle"/>
                  <c:size val="5"/>
                  <c:spPr>
                    <a:solidFill>
                      <a:schemeClr val="accent6">
                        <a:lumMod val="70000"/>
                      </a:schemeClr>
                    </a:solidFill>
                    <a:ln w="9525">
                      <a:solidFill>
                        <a:schemeClr val="accent6">
                          <a:lumMod val="7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calculations'!$U$262:$U$271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38-D1CA-4E16-B05C-747BABDFF328}"/>
                  </c:ext>
                </c:extLst>
              </c15:ser>
            </c15:filteredLineSeries>
            <c15:filteredLineSeries>
              <c15:ser>
                <c:idx val="48"/>
                <c:order val="59"/>
                <c:tx>
                  <c:strRef>
                    <c:extLst xmlns:c15="http://schemas.microsoft.com/office/drawing/2012/chart">
                      <c:ext xmlns:c15="http://schemas.microsoft.com/office/drawing/2012/chart" uri="{02D57815-91ED-43cb-92C2-25804820EDAC}">
                        <c15:formulaRef>
                          <c15:sqref>'Financial calculations'!$V$261</c15:sqref>
                        </c15:formulaRef>
                      </c:ext>
                    </c:extLst>
                    <c:strCache>
                      <c:ptCount val="1"/>
                      <c:pt idx="0">
                        <c:v>Patent 20: Foreseeable profits for the patent technology</c:v>
                      </c:pt>
                    </c:strCache>
                  </c:strRef>
                </c:tx>
                <c:spPr>
                  <a:ln w="28575" cap="rnd">
                    <a:solidFill>
                      <a:schemeClr val="accent1">
                        <a:lumMod val="50000"/>
                        <a:lumOff val="50000"/>
                      </a:schemeClr>
                    </a:solidFill>
                    <a:round/>
                  </a:ln>
                  <a:effectLst/>
                </c:spPr>
                <c:marker>
                  <c:symbol val="circle"/>
                  <c:size val="5"/>
                  <c:spPr>
                    <a:solidFill>
                      <a:schemeClr val="accent1">
                        <a:lumMod val="50000"/>
                        <a:lumOff val="50000"/>
                      </a:schemeClr>
                    </a:solidFill>
                    <a:ln w="9525">
                      <a:solidFill>
                        <a:schemeClr val="accent1">
                          <a:lumMod val="50000"/>
                          <a:lumOff val="5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calculations'!$V$262:$V$271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3B-D1CA-4E16-B05C-747BABDFF328}"/>
                  </c:ext>
                </c:extLst>
              </c15:ser>
            </c15:filteredLineSeries>
            <c15:filteredLineSeries>
              <c15:ser>
                <c:idx val="49"/>
                <c:order val="62"/>
                <c:tx>
                  <c:strRef>
                    <c:extLst xmlns:c15="http://schemas.microsoft.com/office/drawing/2012/chart">
                      <c:ext xmlns:c15="http://schemas.microsoft.com/office/drawing/2012/chart" uri="{02D57815-91ED-43cb-92C2-25804820EDAC}">
                        <c15:formulaRef>
                          <c15:sqref>'Financial calculations'!$W$261</c15:sqref>
                        </c15:formulaRef>
                      </c:ext>
                    </c:extLst>
                    <c:strCache>
                      <c:ptCount val="1"/>
                      <c:pt idx="0">
                        <c:v>Patent 21: Foreseeable profits for the patent technology</c:v>
                      </c:pt>
                    </c:strCache>
                  </c:strRef>
                </c:tx>
                <c:spPr>
                  <a:ln w="28575" cap="rnd">
                    <a:solidFill>
                      <a:schemeClr val="accent2">
                        <a:lumMod val="50000"/>
                        <a:lumOff val="50000"/>
                      </a:schemeClr>
                    </a:solidFill>
                    <a:round/>
                  </a:ln>
                  <a:effectLst/>
                </c:spPr>
                <c:marker>
                  <c:symbol val="circle"/>
                  <c:size val="5"/>
                  <c:spPr>
                    <a:solidFill>
                      <a:schemeClr val="accent2">
                        <a:lumMod val="50000"/>
                        <a:lumOff val="50000"/>
                      </a:schemeClr>
                    </a:solidFill>
                    <a:ln w="9525">
                      <a:solidFill>
                        <a:schemeClr val="accent2">
                          <a:lumMod val="50000"/>
                          <a:lumOff val="5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calculations'!$W$262:$W$271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3E-D1CA-4E16-B05C-747BABDFF328}"/>
                  </c:ext>
                </c:extLst>
              </c15:ser>
            </c15:filteredLineSeries>
            <c15:filteredLineSeries>
              <c15:ser>
                <c:idx val="50"/>
                <c:order val="65"/>
                <c:tx>
                  <c:strRef>
                    <c:extLst xmlns:c15="http://schemas.microsoft.com/office/drawing/2012/chart">
                      <c:ext xmlns:c15="http://schemas.microsoft.com/office/drawing/2012/chart" uri="{02D57815-91ED-43cb-92C2-25804820EDAC}">
                        <c15:formulaRef>
                          <c15:sqref>'Financial calculations'!$X$261</c15:sqref>
                        </c15:formulaRef>
                      </c:ext>
                    </c:extLst>
                    <c:strCache>
                      <c:ptCount val="1"/>
                      <c:pt idx="0">
                        <c:v>Patent 22: Foreseeable profits for the patent technology</c:v>
                      </c:pt>
                    </c:strCache>
                  </c:strRef>
                </c:tx>
                <c:spPr>
                  <a:ln w="28575" cap="rnd">
                    <a:solidFill>
                      <a:schemeClr val="accent3">
                        <a:lumMod val="50000"/>
                        <a:lumOff val="50000"/>
                      </a:schemeClr>
                    </a:solidFill>
                    <a:round/>
                  </a:ln>
                  <a:effectLst/>
                </c:spPr>
                <c:marker>
                  <c:symbol val="circle"/>
                  <c:size val="5"/>
                  <c:spPr>
                    <a:solidFill>
                      <a:schemeClr val="accent3">
                        <a:lumMod val="50000"/>
                        <a:lumOff val="50000"/>
                      </a:schemeClr>
                    </a:solidFill>
                    <a:ln w="9525">
                      <a:solidFill>
                        <a:schemeClr val="accent3">
                          <a:lumMod val="50000"/>
                          <a:lumOff val="5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calculations'!$X$262:$X$271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41-D1CA-4E16-B05C-747BABDFF328}"/>
                  </c:ext>
                </c:extLst>
              </c15:ser>
            </c15:filteredLineSeries>
            <c15:filteredLineSeries>
              <c15:ser>
                <c:idx val="51"/>
                <c:order val="68"/>
                <c:tx>
                  <c:strRef>
                    <c:extLst xmlns:c15="http://schemas.microsoft.com/office/drawing/2012/chart">
                      <c:ext xmlns:c15="http://schemas.microsoft.com/office/drawing/2012/chart" uri="{02D57815-91ED-43cb-92C2-25804820EDAC}">
                        <c15:formulaRef>
                          <c15:sqref>'Financial calculations'!$Y$261</c15:sqref>
                        </c15:formulaRef>
                      </c:ext>
                    </c:extLst>
                    <c:strCache>
                      <c:ptCount val="1"/>
                      <c:pt idx="0">
                        <c:v>Patent 23: Foreseeable profits for the patent technology</c:v>
                      </c:pt>
                    </c:strCache>
                  </c:strRef>
                </c:tx>
                <c:spPr>
                  <a:ln w="28575" cap="rnd">
                    <a:solidFill>
                      <a:schemeClr val="accent4">
                        <a:lumMod val="50000"/>
                        <a:lumOff val="50000"/>
                      </a:schemeClr>
                    </a:solidFill>
                    <a:round/>
                  </a:ln>
                  <a:effectLst/>
                </c:spPr>
                <c:marker>
                  <c:symbol val="circle"/>
                  <c:size val="5"/>
                  <c:spPr>
                    <a:solidFill>
                      <a:schemeClr val="accent4">
                        <a:lumMod val="50000"/>
                        <a:lumOff val="50000"/>
                      </a:schemeClr>
                    </a:solidFill>
                    <a:ln w="9525">
                      <a:solidFill>
                        <a:schemeClr val="accent4">
                          <a:lumMod val="50000"/>
                          <a:lumOff val="5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calculations'!$Y$262:$Y$271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44-D1CA-4E16-B05C-747BABDFF328}"/>
                  </c:ext>
                </c:extLst>
              </c15:ser>
            </c15:filteredLineSeries>
            <c15:filteredLineSeries>
              <c15:ser>
                <c:idx val="52"/>
                <c:order val="71"/>
                <c:tx>
                  <c:strRef>
                    <c:extLst xmlns:c15="http://schemas.microsoft.com/office/drawing/2012/chart">
                      <c:ext xmlns:c15="http://schemas.microsoft.com/office/drawing/2012/chart" uri="{02D57815-91ED-43cb-92C2-25804820EDAC}">
                        <c15:formulaRef>
                          <c15:sqref>'Financial calculations'!$Z$261</c15:sqref>
                        </c15:formulaRef>
                      </c:ext>
                    </c:extLst>
                    <c:strCache>
                      <c:ptCount val="1"/>
                      <c:pt idx="0">
                        <c:v>Patent 24: Foreseeable profits for the patent technology</c:v>
                      </c:pt>
                    </c:strCache>
                  </c:strRef>
                </c:tx>
                <c:spPr>
                  <a:ln w="28575" cap="rnd">
                    <a:solidFill>
                      <a:schemeClr val="accent5">
                        <a:lumMod val="50000"/>
                        <a:lumOff val="50000"/>
                      </a:schemeClr>
                    </a:solidFill>
                    <a:round/>
                  </a:ln>
                  <a:effectLst/>
                </c:spPr>
                <c:marker>
                  <c:symbol val="circle"/>
                  <c:size val="5"/>
                  <c:spPr>
                    <a:solidFill>
                      <a:schemeClr val="accent5">
                        <a:lumMod val="50000"/>
                        <a:lumOff val="50000"/>
                      </a:schemeClr>
                    </a:solidFill>
                    <a:ln w="9525">
                      <a:solidFill>
                        <a:schemeClr val="accent5">
                          <a:lumMod val="50000"/>
                          <a:lumOff val="5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calculations'!$Z$262:$Z$271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47-D1CA-4E16-B05C-747BABDFF328}"/>
                  </c:ext>
                </c:extLst>
              </c15:ser>
            </c15:filteredLineSeries>
            <c15:filteredLineSeries>
              <c15:ser>
                <c:idx val="53"/>
                <c:order val="74"/>
                <c:tx>
                  <c:strRef>
                    <c:extLst xmlns:c15="http://schemas.microsoft.com/office/drawing/2012/chart">
                      <c:ext xmlns:c15="http://schemas.microsoft.com/office/drawing/2012/chart" uri="{02D57815-91ED-43cb-92C2-25804820EDAC}">
                        <c15:formulaRef>
                          <c15:sqref>'Financial calculations'!$AA$261</c15:sqref>
                        </c15:formulaRef>
                      </c:ext>
                    </c:extLst>
                    <c:strCache>
                      <c:ptCount val="1"/>
                      <c:pt idx="0">
                        <c:v>Patent 25: Foreseeable profits for the patent technology</c:v>
                      </c:pt>
                    </c:strCache>
                  </c:strRef>
                </c:tx>
                <c:spPr>
                  <a:ln w="28575" cap="rnd">
                    <a:solidFill>
                      <a:schemeClr val="accent6">
                        <a:lumMod val="50000"/>
                        <a:lumOff val="50000"/>
                      </a:schemeClr>
                    </a:solidFill>
                    <a:round/>
                  </a:ln>
                  <a:effectLst/>
                </c:spPr>
                <c:marker>
                  <c:symbol val="circle"/>
                  <c:size val="5"/>
                  <c:spPr>
                    <a:solidFill>
                      <a:schemeClr val="accent6">
                        <a:lumMod val="50000"/>
                        <a:lumOff val="50000"/>
                      </a:schemeClr>
                    </a:solidFill>
                    <a:ln w="9525">
                      <a:solidFill>
                        <a:schemeClr val="accent6">
                          <a:lumMod val="50000"/>
                          <a:lumOff val="5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calculations'!$AA$262:$AA$271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4A-D1CA-4E16-B05C-747BABDFF328}"/>
                  </c:ext>
                </c:extLst>
              </c15:ser>
            </c15:filteredLineSeries>
          </c:ext>
        </c:extLst>
      </c:lineChart>
      <c:dateAx>
        <c:axId val="61538863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5388304"/>
        <c:crosses val="autoZero"/>
        <c:auto val="0"/>
        <c:lblOffset val="100"/>
        <c:baseTimeUnit val="days"/>
      </c:dateAx>
      <c:valAx>
        <c:axId val="6153883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 Profits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538863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ysClr val="window" lastClr="FFFFFF"/>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Legal status</a:t>
            </a:r>
          </a:p>
        </c:rich>
      </c:tx>
      <c:overlay val="0"/>
      <c:spPr>
        <a:noFill/>
        <a:ln>
          <a:noFill/>
        </a:ln>
        <a:effectLst/>
      </c:spPr>
    </c:title>
    <c:autoTitleDeleted val="0"/>
    <c:plotArea>
      <c:layout>
        <c:manualLayout>
          <c:layoutTarget val="inner"/>
          <c:xMode val="edge"/>
          <c:yMode val="edge"/>
          <c:x val="0.41409580052493439"/>
          <c:y val="0.45628353747448236"/>
          <c:w val="0.22466951006124233"/>
          <c:h val="0.42530584718576847"/>
        </c:manualLayout>
      </c:layout>
      <c:radarChart>
        <c:radarStyle val="marker"/>
        <c:varyColors val="0"/>
        <c:ser>
          <c:idx val="0"/>
          <c:order val="0"/>
          <c:tx>
            <c:strRef>
              <c:f>Points!$C$3</c:f>
              <c:strCache>
                <c:ptCount val="1"/>
                <c:pt idx="0">
                  <c:v>Patent 1</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Points!$B$4:$B$11</c:f>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f>Points!$C$4:$C$11</c:f>
              <c:numCache>
                <c:formatCode>General</c:formatCode>
                <c:ptCount val="8"/>
                <c:pt idx="0">
                  <c:v>2</c:v>
                </c:pt>
                <c:pt idx="1">
                  <c:v>3</c:v>
                </c:pt>
                <c:pt idx="2">
                  <c:v>5</c:v>
                </c:pt>
                <c:pt idx="3">
                  <c:v>4</c:v>
                </c:pt>
                <c:pt idx="4">
                  <c:v>5</c:v>
                </c:pt>
                <c:pt idx="5">
                  <c:v>1</c:v>
                </c:pt>
                <c:pt idx="6">
                  <c:v>1</c:v>
                </c:pt>
                <c:pt idx="7">
                  <c:v>4</c:v>
                </c:pt>
              </c:numCache>
            </c:numRef>
          </c:val>
          <c:extLst>
            <c:ext xmlns:c16="http://schemas.microsoft.com/office/drawing/2014/chart" uri="{C3380CC4-5D6E-409C-BE32-E72D297353CC}">
              <c16:uniqueId val="{00000000-C6F8-40ED-B728-C9B879442918}"/>
            </c:ext>
          </c:extLst>
        </c:ser>
        <c:ser>
          <c:idx val="1"/>
          <c:order val="1"/>
          <c:tx>
            <c:strRef>
              <c:f>Points!$D$3</c:f>
              <c:strCache>
                <c:ptCount val="1"/>
                <c:pt idx="0">
                  <c:v>Patent 2</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Points!$B$4:$B$11</c:f>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f>Points!$D$4:$D$11</c:f>
              <c:numCache>
                <c:formatCode>General</c:formatCode>
                <c:ptCount val="8"/>
                <c:pt idx="0">
                  <c:v>1</c:v>
                </c:pt>
                <c:pt idx="1">
                  <c:v>2</c:v>
                </c:pt>
                <c:pt idx="2">
                  <c:v>2</c:v>
                </c:pt>
                <c:pt idx="3">
                  <c:v>4</c:v>
                </c:pt>
                <c:pt idx="4">
                  <c:v>1</c:v>
                </c:pt>
                <c:pt idx="5">
                  <c:v>4</c:v>
                </c:pt>
                <c:pt idx="6">
                  <c:v>3</c:v>
                </c:pt>
                <c:pt idx="7">
                  <c:v>2</c:v>
                </c:pt>
              </c:numCache>
            </c:numRef>
          </c:val>
          <c:extLst xmlns:c15="http://schemas.microsoft.com/office/drawing/2012/chart">
            <c:ext xmlns:c16="http://schemas.microsoft.com/office/drawing/2014/chart" uri="{C3380CC4-5D6E-409C-BE32-E72D297353CC}">
              <c16:uniqueId val="{00000001-C6F8-40ED-B728-C9B879442918}"/>
            </c:ext>
          </c:extLst>
        </c:ser>
        <c:ser>
          <c:idx val="2"/>
          <c:order val="2"/>
          <c:tx>
            <c:strRef>
              <c:f>Points!$E$3</c:f>
              <c:strCache>
                <c:ptCount val="1"/>
                <c:pt idx="0">
                  <c:v>Patent 3</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Points!$B$4:$B$11</c:f>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f>Points!$E$4:$E$11</c:f>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2-C6F8-40ED-B728-C9B879442918}"/>
            </c:ext>
          </c:extLst>
        </c:ser>
        <c:ser>
          <c:idx val="3"/>
          <c:order val="3"/>
          <c:tx>
            <c:strRef>
              <c:f>Points!$F$3</c:f>
              <c:strCache>
                <c:ptCount val="1"/>
                <c:pt idx="0">
                  <c:v>Patent 4</c:v>
                </c:pt>
              </c:strCache>
            </c:strRef>
          </c:tx>
          <c:cat>
            <c:strRef>
              <c:f>Points!$B$4:$B$11</c:f>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f>Points!$F$4:$F$11</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3-C6F8-40ED-B728-C9B879442918}"/>
            </c:ext>
          </c:extLst>
        </c:ser>
        <c:ser>
          <c:idx val="4"/>
          <c:order val="4"/>
          <c:tx>
            <c:strRef>
              <c:f>Points!$G$3</c:f>
              <c:strCache>
                <c:ptCount val="1"/>
                <c:pt idx="0">
                  <c:v>Patent 5</c:v>
                </c:pt>
              </c:strCache>
            </c:strRef>
          </c:tx>
          <c:cat>
            <c:strRef>
              <c:f>Points!$B$4:$B$11</c:f>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f>Points!$G$4:$G$11</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4-C6F8-40ED-B728-C9B879442918}"/>
            </c:ext>
          </c:extLst>
        </c:ser>
        <c:ser>
          <c:idx val="5"/>
          <c:order val="5"/>
          <c:tx>
            <c:strRef>
              <c:f>Points!$H$3</c:f>
              <c:strCache>
                <c:ptCount val="1"/>
                <c:pt idx="0">
                  <c:v>Patent 6</c:v>
                </c:pt>
              </c:strCache>
              <c:extLst xmlns:c15="http://schemas.microsoft.com/office/drawing/2012/chart"/>
            </c:strRef>
          </c:tx>
          <c:cat>
            <c:strRef>
              <c:f>Points!$B$4:$B$11</c:f>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extLst xmlns:c15="http://schemas.microsoft.com/office/drawing/2012/chart"/>
            </c:strRef>
          </c:cat>
          <c:val>
            <c:numRef>
              <c:f>Points!$H$4:$H$11</c:f>
              <c:numCache>
                <c:formatCode>General</c:formatCode>
                <c:ptCount val="8"/>
                <c:pt idx="0">
                  <c:v>0</c:v>
                </c:pt>
                <c:pt idx="1">
                  <c:v>0</c:v>
                </c:pt>
                <c:pt idx="2">
                  <c:v>0</c:v>
                </c:pt>
                <c:pt idx="3">
                  <c:v>0</c:v>
                </c:pt>
                <c:pt idx="4">
                  <c:v>0</c:v>
                </c:pt>
                <c:pt idx="5">
                  <c:v>0</c:v>
                </c:pt>
                <c:pt idx="6">
                  <c:v>0</c:v>
                </c:pt>
                <c:pt idx="7">
                  <c:v>0</c:v>
                </c:pt>
              </c:numCache>
              <c:extLst xmlns:c15="http://schemas.microsoft.com/office/drawing/2012/chart"/>
            </c:numRef>
          </c:val>
          <c:extLst xmlns:c15="http://schemas.microsoft.com/office/drawing/2012/chart">
            <c:ext xmlns:c16="http://schemas.microsoft.com/office/drawing/2014/chart" uri="{C3380CC4-5D6E-409C-BE32-E72D297353CC}">
              <c16:uniqueId val="{00000005-C6F8-40ED-B728-C9B879442918}"/>
            </c:ext>
          </c:extLst>
        </c:ser>
        <c:ser>
          <c:idx val="6"/>
          <c:order val="6"/>
          <c:tx>
            <c:strRef>
              <c:f>Points!$I$3</c:f>
              <c:strCache>
                <c:ptCount val="1"/>
                <c:pt idx="0">
                  <c:v>Patent 7</c:v>
                </c:pt>
              </c:strCache>
              <c:extLst xmlns:c15="http://schemas.microsoft.com/office/drawing/2012/chart"/>
            </c:strRef>
          </c:tx>
          <c:cat>
            <c:strRef>
              <c:f>Points!$B$4:$B$11</c:f>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extLst xmlns:c15="http://schemas.microsoft.com/office/drawing/2012/chart"/>
            </c:strRef>
          </c:cat>
          <c:val>
            <c:numRef>
              <c:f>Points!$I$4:$I$11</c:f>
              <c:numCache>
                <c:formatCode>General</c:formatCode>
                <c:ptCount val="8"/>
                <c:pt idx="0">
                  <c:v>0</c:v>
                </c:pt>
                <c:pt idx="1">
                  <c:v>0</c:v>
                </c:pt>
                <c:pt idx="2">
                  <c:v>0</c:v>
                </c:pt>
                <c:pt idx="3">
                  <c:v>0</c:v>
                </c:pt>
                <c:pt idx="4">
                  <c:v>0</c:v>
                </c:pt>
                <c:pt idx="5">
                  <c:v>0</c:v>
                </c:pt>
                <c:pt idx="6">
                  <c:v>0</c:v>
                </c:pt>
                <c:pt idx="7">
                  <c:v>0</c:v>
                </c:pt>
              </c:numCache>
              <c:extLst xmlns:c15="http://schemas.microsoft.com/office/drawing/2012/chart"/>
            </c:numRef>
          </c:val>
          <c:extLst xmlns:c15="http://schemas.microsoft.com/office/drawing/2012/chart">
            <c:ext xmlns:c16="http://schemas.microsoft.com/office/drawing/2014/chart" uri="{C3380CC4-5D6E-409C-BE32-E72D297353CC}">
              <c16:uniqueId val="{00000006-C6F8-40ED-B728-C9B879442918}"/>
            </c:ext>
          </c:extLst>
        </c:ser>
        <c:ser>
          <c:idx val="7"/>
          <c:order val="7"/>
          <c:tx>
            <c:strRef>
              <c:f>Points!$J$3</c:f>
              <c:strCache>
                <c:ptCount val="1"/>
                <c:pt idx="0">
                  <c:v>Patent 8</c:v>
                </c:pt>
              </c:strCache>
              <c:extLst xmlns:c15="http://schemas.microsoft.com/office/drawing/2012/chart"/>
            </c:strRef>
          </c:tx>
          <c:cat>
            <c:strRef>
              <c:f>Points!$B$4:$B$11</c:f>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extLst xmlns:c15="http://schemas.microsoft.com/office/drawing/2012/chart"/>
            </c:strRef>
          </c:cat>
          <c:val>
            <c:numRef>
              <c:f>Points!$J$4:$J$11</c:f>
              <c:numCache>
                <c:formatCode>General</c:formatCode>
                <c:ptCount val="8"/>
                <c:pt idx="0">
                  <c:v>0</c:v>
                </c:pt>
                <c:pt idx="1">
                  <c:v>0</c:v>
                </c:pt>
                <c:pt idx="2">
                  <c:v>0</c:v>
                </c:pt>
                <c:pt idx="3">
                  <c:v>0</c:v>
                </c:pt>
                <c:pt idx="4">
                  <c:v>0</c:v>
                </c:pt>
                <c:pt idx="5">
                  <c:v>0</c:v>
                </c:pt>
                <c:pt idx="6">
                  <c:v>0</c:v>
                </c:pt>
                <c:pt idx="7">
                  <c:v>0</c:v>
                </c:pt>
              </c:numCache>
              <c:extLst xmlns:c15="http://schemas.microsoft.com/office/drawing/2012/chart"/>
            </c:numRef>
          </c:val>
          <c:extLst xmlns:c15="http://schemas.microsoft.com/office/drawing/2012/chart">
            <c:ext xmlns:c16="http://schemas.microsoft.com/office/drawing/2014/chart" uri="{C3380CC4-5D6E-409C-BE32-E72D297353CC}">
              <c16:uniqueId val="{00000007-C6F8-40ED-B728-C9B879442918}"/>
            </c:ext>
          </c:extLst>
        </c:ser>
        <c:ser>
          <c:idx val="8"/>
          <c:order val="8"/>
          <c:tx>
            <c:strRef>
              <c:f>Points!$K$3</c:f>
              <c:strCache>
                <c:ptCount val="1"/>
                <c:pt idx="0">
                  <c:v>Patent 9</c:v>
                </c:pt>
              </c:strCache>
              <c:extLst xmlns:c15="http://schemas.microsoft.com/office/drawing/2012/chart"/>
            </c:strRef>
          </c:tx>
          <c:cat>
            <c:strRef>
              <c:f>Points!$B$4:$B$11</c:f>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extLst xmlns:c15="http://schemas.microsoft.com/office/drawing/2012/chart"/>
            </c:strRef>
          </c:cat>
          <c:val>
            <c:numRef>
              <c:f>Points!$K$4:$K$11</c:f>
              <c:numCache>
                <c:formatCode>General</c:formatCode>
                <c:ptCount val="8"/>
                <c:pt idx="0">
                  <c:v>0</c:v>
                </c:pt>
                <c:pt idx="1">
                  <c:v>0</c:v>
                </c:pt>
                <c:pt idx="2">
                  <c:v>0</c:v>
                </c:pt>
                <c:pt idx="3">
                  <c:v>0</c:v>
                </c:pt>
                <c:pt idx="4">
                  <c:v>0</c:v>
                </c:pt>
                <c:pt idx="5">
                  <c:v>0</c:v>
                </c:pt>
                <c:pt idx="6">
                  <c:v>0</c:v>
                </c:pt>
                <c:pt idx="7">
                  <c:v>0</c:v>
                </c:pt>
              </c:numCache>
              <c:extLst xmlns:c15="http://schemas.microsoft.com/office/drawing/2012/chart"/>
            </c:numRef>
          </c:val>
          <c:extLst xmlns:c15="http://schemas.microsoft.com/office/drawing/2012/chart">
            <c:ext xmlns:c16="http://schemas.microsoft.com/office/drawing/2014/chart" uri="{C3380CC4-5D6E-409C-BE32-E72D297353CC}">
              <c16:uniqueId val="{00000008-C6F8-40ED-B728-C9B879442918}"/>
            </c:ext>
          </c:extLst>
        </c:ser>
        <c:ser>
          <c:idx val="9"/>
          <c:order val="9"/>
          <c:tx>
            <c:strRef>
              <c:f>Points!$L$3</c:f>
              <c:strCache>
                <c:ptCount val="1"/>
                <c:pt idx="0">
                  <c:v>Patent 10</c:v>
                </c:pt>
              </c:strCache>
              <c:extLst xmlns:c15="http://schemas.microsoft.com/office/drawing/2012/chart"/>
            </c:strRef>
          </c:tx>
          <c:cat>
            <c:strRef>
              <c:f>Points!$B$4:$B$11</c:f>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extLst xmlns:c15="http://schemas.microsoft.com/office/drawing/2012/chart"/>
            </c:strRef>
          </c:cat>
          <c:val>
            <c:numRef>
              <c:f>Points!$L$4:$L$11</c:f>
              <c:numCache>
                <c:formatCode>General</c:formatCode>
                <c:ptCount val="8"/>
                <c:pt idx="0">
                  <c:v>0</c:v>
                </c:pt>
                <c:pt idx="1">
                  <c:v>0</c:v>
                </c:pt>
                <c:pt idx="2">
                  <c:v>0</c:v>
                </c:pt>
                <c:pt idx="3">
                  <c:v>0</c:v>
                </c:pt>
                <c:pt idx="4">
                  <c:v>0</c:v>
                </c:pt>
                <c:pt idx="5">
                  <c:v>0</c:v>
                </c:pt>
                <c:pt idx="6">
                  <c:v>0</c:v>
                </c:pt>
                <c:pt idx="7">
                  <c:v>0</c:v>
                </c:pt>
              </c:numCache>
              <c:extLst xmlns:c15="http://schemas.microsoft.com/office/drawing/2012/chart"/>
            </c:numRef>
          </c:val>
          <c:extLst xmlns:c15="http://schemas.microsoft.com/office/drawing/2012/chart">
            <c:ext xmlns:c16="http://schemas.microsoft.com/office/drawing/2014/chart" uri="{C3380CC4-5D6E-409C-BE32-E72D297353CC}">
              <c16:uniqueId val="{00000009-C6F8-40ED-B728-C9B879442918}"/>
            </c:ext>
          </c:extLst>
        </c:ser>
        <c:dLbls>
          <c:showLegendKey val="0"/>
          <c:showVal val="0"/>
          <c:showCatName val="0"/>
          <c:showSerName val="0"/>
          <c:showPercent val="0"/>
          <c:showBubbleSize val="0"/>
        </c:dLbls>
        <c:axId val="499435592"/>
        <c:axId val="499438544"/>
        <c:extLst>
          <c:ext xmlns:c15="http://schemas.microsoft.com/office/drawing/2012/chart" uri="{02D57815-91ED-43cb-92C2-25804820EDAC}">
            <c15:filteredRadarSeries>
              <c15:ser>
                <c:idx val="10"/>
                <c:order val="10"/>
                <c:tx>
                  <c:strRef>
                    <c:extLst>
                      <c:ext uri="{02D57815-91ED-43cb-92C2-25804820EDAC}">
                        <c15:formulaRef>
                          <c15:sqref>Points!$M$3</c15:sqref>
                        </c15:formulaRef>
                      </c:ext>
                    </c:extLst>
                    <c:strCache>
                      <c:ptCount val="1"/>
                      <c:pt idx="0">
                        <c:v>Patent 11</c:v>
                      </c:pt>
                    </c:strCache>
                  </c:strRef>
                </c:tx>
                <c:cat>
                  <c:strRef>
                    <c:extLst>
                      <c:ex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c:ext uri="{02D57815-91ED-43cb-92C2-25804820EDAC}">
                        <c15:formulaRef>
                          <c15:sqref>Points!$M$4:$M$11</c15:sqref>
                        </c15:formulaRef>
                      </c:ext>
                    </c:extLst>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A-C6F8-40ED-B728-C9B879442918}"/>
                  </c:ext>
                </c:extLst>
              </c15:ser>
            </c15:filteredRadarSeries>
            <c15:filteredRadarSeries>
              <c15:ser>
                <c:idx val="11"/>
                <c:order val="11"/>
                <c:tx>
                  <c:strRef>
                    <c:extLst xmlns:c15="http://schemas.microsoft.com/office/drawing/2012/chart">
                      <c:ext xmlns:c15="http://schemas.microsoft.com/office/drawing/2012/chart" uri="{02D57815-91ED-43cb-92C2-25804820EDAC}">
                        <c15:formulaRef>
                          <c15:sqref>Points!$N$3</c15:sqref>
                        </c15:formulaRef>
                      </c:ext>
                    </c:extLst>
                    <c:strCache>
                      <c:ptCount val="1"/>
                      <c:pt idx="0">
                        <c:v>Patent 12</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Points!$N$4:$N$11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B-C6F8-40ED-B728-C9B879442918}"/>
                  </c:ext>
                </c:extLst>
              </c15:ser>
            </c15:filteredRadarSeries>
            <c15:filteredRadarSeries>
              <c15:ser>
                <c:idx val="12"/>
                <c:order val="12"/>
                <c:tx>
                  <c:strRef>
                    <c:extLst xmlns:c15="http://schemas.microsoft.com/office/drawing/2012/chart">
                      <c:ext xmlns:c15="http://schemas.microsoft.com/office/drawing/2012/chart" uri="{02D57815-91ED-43cb-92C2-25804820EDAC}">
                        <c15:formulaRef>
                          <c15:sqref>Points!$O$3</c15:sqref>
                        </c15:formulaRef>
                      </c:ext>
                    </c:extLst>
                    <c:strCache>
                      <c:ptCount val="1"/>
                      <c:pt idx="0">
                        <c:v>Patent 13</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Points!$O$4:$O$11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C-C6F8-40ED-B728-C9B879442918}"/>
                  </c:ext>
                </c:extLst>
              </c15:ser>
            </c15:filteredRadarSeries>
            <c15:filteredRadarSeries>
              <c15:ser>
                <c:idx val="13"/>
                <c:order val="13"/>
                <c:tx>
                  <c:strRef>
                    <c:extLst xmlns:c15="http://schemas.microsoft.com/office/drawing/2012/chart">
                      <c:ext xmlns:c15="http://schemas.microsoft.com/office/drawing/2012/chart" uri="{02D57815-91ED-43cb-92C2-25804820EDAC}">
                        <c15:formulaRef>
                          <c15:sqref>Points!$P$3</c15:sqref>
                        </c15:formulaRef>
                      </c:ext>
                    </c:extLst>
                    <c:strCache>
                      <c:ptCount val="1"/>
                      <c:pt idx="0">
                        <c:v>Patent 14</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Points!$P$4:$P$11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D-C6F8-40ED-B728-C9B879442918}"/>
                  </c:ext>
                </c:extLst>
              </c15:ser>
            </c15:filteredRadarSeries>
            <c15:filteredRadarSeries>
              <c15:ser>
                <c:idx val="14"/>
                <c:order val="14"/>
                <c:tx>
                  <c:strRef>
                    <c:extLst xmlns:c15="http://schemas.microsoft.com/office/drawing/2012/chart">
                      <c:ext xmlns:c15="http://schemas.microsoft.com/office/drawing/2012/chart" uri="{02D57815-91ED-43cb-92C2-25804820EDAC}">
                        <c15:formulaRef>
                          <c15:sqref>Points!$Q$3</c15:sqref>
                        </c15:formulaRef>
                      </c:ext>
                    </c:extLst>
                    <c:strCache>
                      <c:ptCount val="1"/>
                      <c:pt idx="0">
                        <c:v>Patent 15</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Points!$Q$4:$Q$11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E-C6F8-40ED-B728-C9B879442918}"/>
                  </c:ext>
                </c:extLst>
              </c15:ser>
            </c15:filteredRadarSeries>
            <c15:filteredRadarSeries>
              <c15:ser>
                <c:idx val="15"/>
                <c:order val="15"/>
                <c:tx>
                  <c:strRef>
                    <c:extLst xmlns:c15="http://schemas.microsoft.com/office/drawing/2012/chart">
                      <c:ext xmlns:c15="http://schemas.microsoft.com/office/drawing/2012/chart" uri="{02D57815-91ED-43cb-92C2-25804820EDAC}">
                        <c15:formulaRef>
                          <c15:sqref>Points!$R$3</c15:sqref>
                        </c15:formulaRef>
                      </c:ext>
                    </c:extLst>
                    <c:strCache>
                      <c:ptCount val="1"/>
                      <c:pt idx="0">
                        <c:v>Patent 16</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Points!$R$4:$R$11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F-C6F8-40ED-B728-C9B879442918}"/>
                  </c:ext>
                </c:extLst>
              </c15:ser>
            </c15:filteredRadarSeries>
            <c15:filteredRadarSeries>
              <c15:ser>
                <c:idx val="16"/>
                <c:order val="16"/>
                <c:tx>
                  <c:strRef>
                    <c:extLst xmlns:c15="http://schemas.microsoft.com/office/drawing/2012/chart">
                      <c:ext xmlns:c15="http://schemas.microsoft.com/office/drawing/2012/chart" uri="{02D57815-91ED-43cb-92C2-25804820EDAC}">
                        <c15:formulaRef>
                          <c15:sqref>Points!$S$3</c15:sqref>
                        </c15:formulaRef>
                      </c:ext>
                    </c:extLst>
                    <c:strCache>
                      <c:ptCount val="1"/>
                      <c:pt idx="0">
                        <c:v>Patent 17</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Points!$S$4:$S$11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0-C6F8-40ED-B728-C9B879442918}"/>
                  </c:ext>
                </c:extLst>
              </c15:ser>
            </c15:filteredRadarSeries>
            <c15:filteredRadarSeries>
              <c15:ser>
                <c:idx val="17"/>
                <c:order val="17"/>
                <c:tx>
                  <c:strRef>
                    <c:extLst xmlns:c15="http://schemas.microsoft.com/office/drawing/2012/chart">
                      <c:ext xmlns:c15="http://schemas.microsoft.com/office/drawing/2012/chart" uri="{02D57815-91ED-43cb-92C2-25804820EDAC}">
                        <c15:formulaRef>
                          <c15:sqref>Points!$T$3</c15:sqref>
                        </c15:formulaRef>
                      </c:ext>
                    </c:extLst>
                    <c:strCache>
                      <c:ptCount val="1"/>
                      <c:pt idx="0">
                        <c:v>Patent 18</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Points!$T$4:$T$11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1-C6F8-40ED-B728-C9B879442918}"/>
                  </c:ext>
                </c:extLst>
              </c15:ser>
            </c15:filteredRadarSeries>
            <c15:filteredRadarSeries>
              <c15:ser>
                <c:idx val="18"/>
                <c:order val="18"/>
                <c:tx>
                  <c:strRef>
                    <c:extLst xmlns:c15="http://schemas.microsoft.com/office/drawing/2012/chart">
                      <c:ext xmlns:c15="http://schemas.microsoft.com/office/drawing/2012/chart" uri="{02D57815-91ED-43cb-92C2-25804820EDAC}">
                        <c15:formulaRef>
                          <c15:sqref>Points!$U$3</c15:sqref>
                        </c15:formulaRef>
                      </c:ext>
                    </c:extLst>
                    <c:strCache>
                      <c:ptCount val="1"/>
                      <c:pt idx="0">
                        <c:v>Patent 19</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Points!$U$4:$U$11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2-C6F8-40ED-B728-C9B879442918}"/>
                  </c:ext>
                </c:extLst>
              </c15:ser>
            </c15:filteredRadarSeries>
            <c15:filteredRadarSeries>
              <c15:ser>
                <c:idx val="19"/>
                <c:order val="19"/>
                <c:tx>
                  <c:strRef>
                    <c:extLst xmlns:c15="http://schemas.microsoft.com/office/drawing/2012/chart">
                      <c:ext xmlns:c15="http://schemas.microsoft.com/office/drawing/2012/chart" uri="{02D57815-91ED-43cb-92C2-25804820EDAC}">
                        <c15:formulaRef>
                          <c15:sqref>Points!$V$3</c15:sqref>
                        </c15:formulaRef>
                      </c:ext>
                    </c:extLst>
                    <c:strCache>
                      <c:ptCount val="1"/>
                      <c:pt idx="0">
                        <c:v>Patent 20</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Points!$V$4:$V$11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3-C6F8-40ED-B728-C9B879442918}"/>
                  </c:ext>
                </c:extLst>
              </c15:ser>
            </c15:filteredRadarSeries>
            <c15:filteredRadarSeries>
              <c15:ser>
                <c:idx val="20"/>
                <c:order val="20"/>
                <c:tx>
                  <c:strRef>
                    <c:extLst xmlns:c15="http://schemas.microsoft.com/office/drawing/2012/chart">
                      <c:ext xmlns:c15="http://schemas.microsoft.com/office/drawing/2012/chart" uri="{02D57815-91ED-43cb-92C2-25804820EDAC}">
                        <c15:formulaRef>
                          <c15:sqref>Points!$W$3</c15:sqref>
                        </c15:formulaRef>
                      </c:ext>
                    </c:extLst>
                    <c:strCache>
                      <c:ptCount val="1"/>
                      <c:pt idx="0">
                        <c:v>Patent 21</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Points!$W$4:$W$11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4-C6F8-40ED-B728-C9B879442918}"/>
                  </c:ext>
                </c:extLst>
              </c15:ser>
            </c15:filteredRadarSeries>
            <c15:filteredRadarSeries>
              <c15:ser>
                <c:idx val="21"/>
                <c:order val="21"/>
                <c:tx>
                  <c:strRef>
                    <c:extLst xmlns:c15="http://schemas.microsoft.com/office/drawing/2012/chart">
                      <c:ext xmlns:c15="http://schemas.microsoft.com/office/drawing/2012/chart" uri="{02D57815-91ED-43cb-92C2-25804820EDAC}">
                        <c15:formulaRef>
                          <c15:sqref>Points!$X$3</c15:sqref>
                        </c15:formulaRef>
                      </c:ext>
                    </c:extLst>
                    <c:strCache>
                      <c:ptCount val="1"/>
                      <c:pt idx="0">
                        <c:v>Patent 22</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Points!$X$4:$X$11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5-C6F8-40ED-B728-C9B879442918}"/>
                  </c:ext>
                </c:extLst>
              </c15:ser>
            </c15:filteredRadarSeries>
            <c15:filteredRadarSeries>
              <c15:ser>
                <c:idx val="22"/>
                <c:order val="22"/>
                <c:tx>
                  <c:strRef>
                    <c:extLst xmlns:c15="http://schemas.microsoft.com/office/drawing/2012/chart">
                      <c:ext xmlns:c15="http://schemas.microsoft.com/office/drawing/2012/chart" uri="{02D57815-91ED-43cb-92C2-25804820EDAC}">
                        <c15:formulaRef>
                          <c15:sqref>Points!$Y$3</c15:sqref>
                        </c15:formulaRef>
                      </c:ext>
                    </c:extLst>
                    <c:strCache>
                      <c:ptCount val="1"/>
                      <c:pt idx="0">
                        <c:v>Patent 23</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Points!$Y$4:$Y$11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6-C6F8-40ED-B728-C9B879442918}"/>
                  </c:ext>
                </c:extLst>
              </c15:ser>
            </c15:filteredRadarSeries>
            <c15:filteredRadarSeries>
              <c15:ser>
                <c:idx val="23"/>
                <c:order val="23"/>
                <c:tx>
                  <c:strRef>
                    <c:extLst xmlns:c15="http://schemas.microsoft.com/office/drawing/2012/chart">
                      <c:ext xmlns:c15="http://schemas.microsoft.com/office/drawing/2012/chart" uri="{02D57815-91ED-43cb-92C2-25804820EDAC}">
                        <c15:formulaRef>
                          <c15:sqref>Points!$Z$3</c15:sqref>
                        </c15:formulaRef>
                      </c:ext>
                    </c:extLst>
                    <c:strCache>
                      <c:ptCount val="1"/>
                      <c:pt idx="0">
                        <c:v>Patent 24</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Points!$Z$4:$Z$11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7-C6F8-40ED-B728-C9B879442918}"/>
                  </c:ext>
                </c:extLst>
              </c15:ser>
            </c15:filteredRadarSeries>
            <c15:filteredRadarSeries>
              <c15:ser>
                <c:idx val="24"/>
                <c:order val="24"/>
                <c:tx>
                  <c:strRef>
                    <c:extLst xmlns:c15="http://schemas.microsoft.com/office/drawing/2012/chart">
                      <c:ext xmlns:c15="http://schemas.microsoft.com/office/drawing/2012/chart" uri="{02D57815-91ED-43cb-92C2-25804820EDAC}">
                        <c15:formulaRef>
                          <c15:sqref>Points!$AA$3</c15:sqref>
                        </c15:formulaRef>
                      </c:ext>
                    </c:extLst>
                    <c:strCache>
                      <c:ptCount val="1"/>
                      <c:pt idx="0">
                        <c:v>Patent 25</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Points!$AA$4:$AA$11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8-C6F8-40ED-B728-C9B879442918}"/>
                  </c:ext>
                </c:extLst>
              </c15:ser>
            </c15:filteredRadarSeries>
          </c:ext>
        </c:extLst>
      </c:radarChart>
      <c:catAx>
        <c:axId val="499435592"/>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9438544"/>
        <c:crosses val="autoZero"/>
        <c:auto val="1"/>
        <c:lblAlgn val="ctr"/>
        <c:lblOffset val="100"/>
        <c:noMultiLvlLbl val="0"/>
      </c:catAx>
      <c:valAx>
        <c:axId val="499438544"/>
        <c:scaling>
          <c:orientation val="minMax"/>
          <c:max val="5"/>
          <c:min val="0"/>
        </c:scaling>
        <c:delete val="0"/>
        <c:axPos val="l"/>
        <c:majorGridlines>
          <c:spPr>
            <a:ln w="9525" cap="flat" cmpd="sng" algn="ctr">
              <a:solidFill>
                <a:schemeClr val="tx1">
                  <a:lumMod val="15000"/>
                  <a:lumOff val="85000"/>
                </a:schemeClr>
              </a:solidFill>
              <a:round/>
            </a:ln>
            <a:effectLst/>
          </c:spPr>
        </c:majorGridlines>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9435592"/>
        <c:crosses val="autoZero"/>
        <c:crossBetween val="between"/>
        <c:majorUnit val="1"/>
        <c:minorUnit val="1"/>
      </c:valAx>
      <c:spPr>
        <a:solidFill>
          <a:sysClr val="window" lastClr="FFFFFF"/>
        </a:solidFill>
        <a:ln>
          <a:noFill/>
        </a:ln>
      </c:spPr>
    </c:plotArea>
    <c:legend>
      <c:legendPos val="t"/>
      <c:layout>
        <c:manualLayout>
          <c:xMode val="edge"/>
          <c:yMode val="edge"/>
          <c:x val="8.5707302685649148E-2"/>
          <c:y val="0.11125148535537538"/>
          <c:w val="0.86966283570614278"/>
          <c:h val="0.2148055653491074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ysClr val="window" lastClr="FFFFFF"/>
    </a:solidFill>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Technology</a:t>
            </a:r>
          </a:p>
        </c:rich>
      </c:tx>
      <c:overlay val="0"/>
      <c:spPr>
        <a:noFill/>
        <a:ln>
          <a:noFill/>
        </a:ln>
        <a:effectLst/>
      </c:spPr>
    </c:title>
    <c:autoTitleDeleted val="0"/>
    <c:plotArea>
      <c:layout>
        <c:manualLayout>
          <c:layoutTarget val="inner"/>
          <c:xMode val="edge"/>
          <c:yMode val="edge"/>
          <c:x val="0.41409580052493439"/>
          <c:y val="0.45628353747448236"/>
          <c:w val="0.22466951006124233"/>
          <c:h val="0.42530584718576847"/>
        </c:manualLayout>
      </c:layout>
      <c:radarChart>
        <c:radarStyle val="marker"/>
        <c:varyColors val="0"/>
        <c:ser>
          <c:idx val="0"/>
          <c:order val="0"/>
          <c:tx>
            <c:strRef>
              <c:f>Points!$C$15</c:f>
              <c:strCache>
                <c:ptCount val="1"/>
                <c:pt idx="0">
                  <c:v>Patent 1</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Points!$B$16:$B$24</c:f>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f>Points!$C$16:$C$24</c:f>
              <c:numCache>
                <c:formatCode>General</c:formatCode>
                <c:ptCount val="9"/>
                <c:pt idx="0">
                  <c:v>5</c:v>
                </c:pt>
                <c:pt idx="1">
                  <c:v>4</c:v>
                </c:pt>
                <c:pt idx="2">
                  <c:v>3</c:v>
                </c:pt>
                <c:pt idx="3">
                  <c:v>3</c:v>
                </c:pt>
                <c:pt idx="4">
                  <c:v>2</c:v>
                </c:pt>
                <c:pt idx="5">
                  <c:v>2</c:v>
                </c:pt>
                <c:pt idx="6">
                  <c:v>2</c:v>
                </c:pt>
                <c:pt idx="7">
                  <c:v>4</c:v>
                </c:pt>
                <c:pt idx="8">
                  <c:v>5</c:v>
                </c:pt>
              </c:numCache>
            </c:numRef>
          </c:val>
          <c:extLst>
            <c:ext xmlns:c16="http://schemas.microsoft.com/office/drawing/2014/chart" uri="{C3380CC4-5D6E-409C-BE32-E72D297353CC}">
              <c16:uniqueId val="{00000000-A316-4581-AF62-CD373315A8DC}"/>
            </c:ext>
          </c:extLst>
        </c:ser>
        <c:ser>
          <c:idx val="1"/>
          <c:order val="1"/>
          <c:tx>
            <c:strRef>
              <c:f>Points!$D$15</c:f>
              <c:strCache>
                <c:ptCount val="1"/>
                <c:pt idx="0">
                  <c:v>Patent 2</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Points!$B$16:$B$24</c:f>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f>Points!$D$16:$D$24</c:f>
              <c:numCache>
                <c:formatCode>General</c:formatCode>
                <c:ptCount val="9"/>
                <c:pt idx="0">
                  <c:v>1</c:v>
                </c:pt>
                <c:pt idx="1">
                  <c:v>2</c:v>
                </c:pt>
                <c:pt idx="2">
                  <c:v>3</c:v>
                </c:pt>
                <c:pt idx="3">
                  <c:v>4</c:v>
                </c:pt>
                <c:pt idx="4">
                  <c:v>5</c:v>
                </c:pt>
                <c:pt idx="5">
                  <c:v>4</c:v>
                </c:pt>
                <c:pt idx="6">
                  <c:v>3</c:v>
                </c:pt>
                <c:pt idx="7">
                  <c:v>2</c:v>
                </c:pt>
                <c:pt idx="8">
                  <c:v>1</c:v>
                </c:pt>
              </c:numCache>
            </c:numRef>
          </c:val>
          <c:extLst xmlns:c15="http://schemas.microsoft.com/office/drawing/2012/chart">
            <c:ext xmlns:c16="http://schemas.microsoft.com/office/drawing/2014/chart" uri="{C3380CC4-5D6E-409C-BE32-E72D297353CC}">
              <c16:uniqueId val="{00000001-A316-4581-AF62-CD373315A8DC}"/>
            </c:ext>
          </c:extLst>
        </c:ser>
        <c:ser>
          <c:idx val="2"/>
          <c:order val="2"/>
          <c:tx>
            <c:strRef>
              <c:f>Points!$E$15</c:f>
              <c:strCache>
                <c:ptCount val="1"/>
                <c:pt idx="0">
                  <c:v>Patent 3</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Points!$B$16:$B$24</c:f>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f>Points!$E$16:$E$24</c:f>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02-A316-4581-AF62-CD373315A8DC}"/>
            </c:ext>
          </c:extLst>
        </c:ser>
        <c:ser>
          <c:idx val="3"/>
          <c:order val="3"/>
          <c:tx>
            <c:strRef>
              <c:f>Points!$F$15</c:f>
              <c:strCache>
                <c:ptCount val="1"/>
                <c:pt idx="0">
                  <c:v>Patent 4</c:v>
                </c:pt>
              </c:strCache>
            </c:strRef>
          </c:tx>
          <c:cat>
            <c:strRef>
              <c:f>Points!$B$16:$B$24</c:f>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f>Points!$F$16:$F$24</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3-A316-4581-AF62-CD373315A8DC}"/>
            </c:ext>
          </c:extLst>
        </c:ser>
        <c:ser>
          <c:idx val="4"/>
          <c:order val="4"/>
          <c:tx>
            <c:strRef>
              <c:f>Points!$G$15</c:f>
              <c:strCache>
                <c:ptCount val="1"/>
                <c:pt idx="0">
                  <c:v>Patent 5</c:v>
                </c:pt>
              </c:strCache>
            </c:strRef>
          </c:tx>
          <c:cat>
            <c:strRef>
              <c:f>Points!$B$16:$B$24</c:f>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f>Points!$G$16:$G$24</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A316-4581-AF62-CD373315A8DC}"/>
            </c:ext>
          </c:extLst>
        </c:ser>
        <c:ser>
          <c:idx val="5"/>
          <c:order val="5"/>
          <c:tx>
            <c:strRef>
              <c:f>Points!$H$15</c:f>
              <c:strCache>
                <c:ptCount val="1"/>
                <c:pt idx="0">
                  <c:v>Patent 6</c:v>
                </c:pt>
              </c:strCache>
              <c:extLst xmlns:c15="http://schemas.microsoft.com/office/drawing/2012/chart"/>
            </c:strRef>
          </c:tx>
          <c:cat>
            <c:strRef>
              <c:f>Points!$B$16:$B$24</c:f>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extLst xmlns:c15="http://schemas.microsoft.com/office/drawing/2012/chart"/>
            </c:strRef>
          </c:cat>
          <c:val>
            <c:numRef>
              <c:f>Points!$H$16:$H$24</c:f>
              <c:numCache>
                <c:formatCode>General</c:formatCode>
                <c:ptCount val="9"/>
                <c:pt idx="0">
                  <c:v>0</c:v>
                </c:pt>
                <c:pt idx="1">
                  <c:v>0</c:v>
                </c:pt>
                <c:pt idx="2">
                  <c:v>0</c:v>
                </c:pt>
                <c:pt idx="3">
                  <c:v>0</c:v>
                </c:pt>
                <c:pt idx="4">
                  <c:v>0</c:v>
                </c:pt>
                <c:pt idx="5">
                  <c:v>0</c:v>
                </c:pt>
                <c:pt idx="6">
                  <c:v>0</c:v>
                </c:pt>
                <c:pt idx="7">
                  <c:v>0</c:v>
                </c:pt>
                <c:pt idx="8">
                  <c:v>0</c:v>
                </c:pt>
              </c:numCache>
              <c:extLst xmlns:c15="http://schemas.microsoft.com/office/drawing/2012/chart"/>
            </c:numRef>
          </c:val>
          <c:extLst xmlns:c15="http://schemas.microsoft.com/office/drawing/2012/chart">
            <c:ext xmlns:c16="http://schemas.microsoft.com/office/drawing/2014/chart" uri="{C3380CC4-5D6E-409C-BE32-E72D297353CC}">
              <c16:uniqueId val="{00000005-A316-4581-AF62-CD373315A8DC}"/>
            </c:ext>
          </c:extLst>
        </c:ser>
        <c:ser>
          <c:idx val="6"/>
          <c:order val="6"/>
          <c:tx>
            <c:strRef>
              <c:f>Points!$I$15</c:f>
              <c:strCache>
                <c:ptCount val="1"/>
                <c:pt idx="0">
                  <c:v>Patent 7</c:v>
                </c:pt>
              </c:strCache>
              <c:extLst xmlns:c15="http://schemas.microsoft.com/office/drawing/2012/chart"/>
            </c:strRef>
          </c:tx>
          <c:cat>
            <c:strRef>
              <c:f>Points!$B$16:$B$24</c:f>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extLst xmlns:c15="http://schemas.microsoft.com/office/drawing/2012/chart"/>
            </c:strRef>
          </c:cat>
          <c:val>
            <c:numRef>
              <c:f>Points!$I$16:$I$24</c:f>
              <c:numCache>
                <c:formatCode>General</c:formatCode>
                <c:ptCount val="9"/>
                <c:pt idx="0">
                  <c:v>0</c:v>
                </c:pt>
                <c:pt idx="1">
                  <c:v>0</c:v>
                </c:pt>
                <c:pt idx="2">
                  <c:v>0</c:v>
                </c:pt>
                <c:pt idx="3">
                  <c:v>0</c:v>
                </c:pt>
                <c:pt idx="4">
                  <c:v>0</c:v>
                </c:pt>
                <c:pt idx="5">
                  <c:v>0</c:v>
                </c:pt>
                <c:pt idx="6">
                  <c:v>0</c:v>
                </c:pt>
                <c:pt idx="7">
                  <c:v>0</c:v>
                </c:pt>
                <c:pt idx="8">
                  <c:v>0</c:v>
                </c:pt>
              </c:numCache>
              <c:extLst xmlns:c15="http://schemas.microsoft.com/office/drawing/2012/chart"/>
            </c:numRef>
          </c:val>
          <c:extLst xmlns:c15="http://schemas.microsoft.com/office/drawing/2012/chart">
            <c:ext xmlns:c16="http://schemas.microsoft.com/office/drawing/2014/chart" uri="{C3380CC4-5D6E-409C-BE32-E72D297353CC}">
              <c16:uniqueId val="{00000006-A316-4581-AF62-CD373315A8DC}"/>
            </c:ext>
          </c:extLst>
        </c:ser>
        <c:ser>
          <c:idx val="7"/>
          <c:order val="7"/>
          <c:tx>
            <c:strRef>
              <c:f>Points!$J$15</c:f>
              <c:strCache>
                <c:ptCount val="1"/>
                <c:pt idx="0">
                  <c:v>Patent 8</c:v>
                </c:pt>
              </c:strCache>
              <c:extLst xmlns:c15="http://schemas.microsoft.com/office/drawing/2012/chart"/>
            </c:strRef>
          </c:tx>
          <c:cat>
            <c:strRef>
              <c:f>Points!$B$16:$B$24</c:f>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extLst xmlns:c15="http://schemas.microsoft.com/office/drawing/2012/chart"/>
            </c:strRef>
          </c:cat>
          <c:val>
            <c:numRef>
              <c:f>Points!$J$16:$J$24</c:f>
              <c:numCache>
                <c:formatCode>General</c:formatCode>
                <c:ptCount val="9"/>
                <c:pt idx="0">
                  <c:v>0</c:v>
                </c:pt>
                <c:pt idx="1">
                  <c:v>0</c:v>
                </c:pt>
                <c:pt idx="2">
                  <c:v>0</c:v>
                </c:pt>
                <c:pt idx="3">
                  <c:v>0</c:v>
                </c:pt>
                <c:pt idx="4">
                  <c:v>0</c:v>
                </c:pt>
                <c:pt idx="5">
                  <c:v>0</c:v>
                </c:pt>
                <c:pt idx="6">
                  <c:v>0</c:v>
                </c:pt>
                <c:pt idx="7">
                  <c:v>0</c:v>
                </c:pt>
                <c:pt idx="8">
                  <c:v>0</c:v>
                </c:pt>
              </c:numCache>
              <c:extLst xmlns:c15="http://schemas.microsoft.com/office/drawing/2012/chart"/>
            </c:numRef>
          </c:val>
          <c:extLst xmlns:c15="http://schemas.microsoft.com/office/drawing/2012/chart">
            <c:ext xmlns:c16="http://schemas.microsoft.com/office/drawing/2014/chart" uri="{C3380CC4-5D6E-409C-BE32-E72D297353CC}">
              <c16:uniqueId val="{00000007-A316-4581-AF62-CD373315A8DC}"/>
            </c:ext>
          </c:extLst>
        </c:ser>
        <c:ser>
          <c:idx val="8"/>
          <c:order val="8"/>
          <c:tx>
            <c:strRef>
              <c:f>Points!$K$15</c:f>
              <c:strCache>
                <c:ptCount val="1"/>
                <c:pt idx="0">
                  <c:v>Patent 9</c:v>
                </c:pt>
              </c:strCache>
              <c:extLst xmlns:c15="http://schemas.microsoft.com/office/drawing/2012/chart"/>
            </c:strRef>
          </c:tx>
          <c:cat>
            <c:strRef>
              <c:f>Points!$B$16:$B$24</c:f>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extLst xmlns:c15="http://schemas.microsoft.com/office/drawing/2012/chart"/>
            </c:strRef>
          </c:cat>
          <c:val>
            <c:numRef>
              <c:f>Points!$K$16:$K$24</c:f>
              <c:numCache>
                <c:formatCode>General</c:formatCode>
                <c:ptCount val="9"/>
                <c:pt idx="0">
                  <c:v>0</c:v>
                </c:pt>
                <c:pt idx="1">
                  <c:v>0</c:v>
                </c:pt>
                <c:pt idx="2">
                  <c:v>0</c:v>
                </c:pt>
                <c:pt idx="3">
                  <c:v>0</c:v>
                </c:pt>
                <c:pt idx="4">
                  <c:v>0</c:v>
                </c:pt>
                <c:pt idx="5">
                  <c:v>0</c:v>
                </c:pt>
                <c:pt idx="6">
                  <c:v>0</c:v>
                </c:pt>
                <c:pt idx="7">
                  <c:v>0</c:v>
                </c:pt>
                <c:pt idx="8">
                  <c:v>0</c:v>
                </c:pt>
              </c:numCache>
              <c:extLst xmlns:c15="http://schemas.microsoft.com/office/drawing/2012/chart"/>
            </c:numRef>
          </c:val>
          <c:extLst xmlns:c15="http://schemas.microsoft.com/office/drawing/2012/chart">
            <c:ext xmlns:c16="http://schemas.microsoft.com/office/drawing/2014/chart" uri="{C3380CC4-5D6E-409C-BE32-E72D297353CC}">
              <c16:uniqueId val="{00000008-A316-4581-AF62-CD373315A8DC}"/>
            </c:ext>
          </c:extLst>
        </c:ser>
        <c:ser>
          <c:idx val="9"/>
          <c:order val="9"/>
          <c:tx>
            <c:strRef>
              <c:f>Points!$L$15</c:f>
              <c:strCache>
                <c:ptCount val="1"/>
                <c:pt idx="0">
                  <c:v>Patent 10</c:v>
                </c:pt>
              </c:strCache>
              <c:extLst xmlns:c15="http://schemas.microsoft.com/office/drawing/2012/chart"/>
            </c:strRef>
          </c:tx>
          <c:cat>
            <c:strRef>
              <c:f>Points!$B$16:$B$24</c:f>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extLst xmlns:c15="http://schemas.microsoft.com/office/drawing/2012/chart"/>
            </c:strRef>
          </c:cat>
          <c:val>
            <c:numRef>
              <c:f>Points!$L$16:$L$24</c:f>
              <c:numCache>
                <c:formatCode>General</c:formatCode>
                <c:ptCount val="9"/>
                <c:pt idx="0">
                  <c:v>0</c:v>
                </c:pt>
                <c:pt idx="1">
                  <c:v>0</c:v>
                </c:pt>
                <c:pt idx="2">
                  <c:v>0</c:v>
                </c:pt>
                <c:pt idx="3">
                  <c:v>0</c:v>
                </c:pt>
                <c:pt idx="4">
                  <c:v>0</c:v>
                </c:pt>
                <c:pt idx="5">
                  <c:v>0</c:v>
                </c:pt>
                <c:pt idx="6">
                  <c:v>0</c:v>
                </c:pt>
                <c:pt idx="7">
                  <c:v>0</c:v>
                </c:pt>
                <c:pt idx="8">
                  <c:v>0</c:v>
                </c:pt>
              </c:numCache>
              <c:extLst xmlns:c15="http://schemas.microsoft.com/office/drawing/2012/chart"/>
            </c:numRef>
          </c:val>
          <c:extLst xmlns:c15="http://schemas.microsoft.com/office/drawing/2012/chart">
            <c:ext xmlns:c16="http://schemas.microsoft.com/office/drawing/2014/chart" uri="{C3380CC4-5D6E-409C-BE32-E72D297353CC}">
              <c16:uniqueId val="{00000009-A316-4581-AF62-CD373315A8DC}"/>
            </c:ext>
          </c:extLst>
        </c:ser>
        <c:dLbls>
          <c:showLegendKey val="0"/>
          <c:showVal val="0"/>
          <c:showCatName val="0"/>
          <c:showSerName val="0"/>
          <c:showPercent val="0"/>
          <c:showBubbleSize val="0"/>
        </c:dLbls>
        <c:axId val="499435592"/>
        <c:axId val="499438544"/>
        <c:extLst>
          <c:ext xmlns:c15="http://schemas.microsoft.com/office/drawing/2012/chart" uri="{02D57815-91ED-43cb-92C2-25804820EDAC}">
            <c15:filteredRadarSeries>
              <c15:ser>
                <c:idx val="10"/>
                <c:order val="10"/>
                <c:tx>
                  <c:strRef>
                    <c:extLst>
                      <c:ext uri="{02D57815-91ED-43cb-92C2-25804820EDAC}">
                        <c15:formulaRef>
                          <c15:sqref>Points!$M$15</c15:sqref>
                        </c15:formulaRef>
                      </c:ext>
                    </c:extLst>
                    <c:strCache>
                      <c:ptCount val="1"/>
                      <c:pt idx="0">
                        <c:v>Patent 11</c:v>
                      </c:pt>
                    </c:strCache>
                  </c:strRef>
                </c:tx>
                <c:cat>
                  <c:strRef>
                    <c:extLst>
                      <c:ex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c:ext uri="{02D57815-91ED-43cb-92C2-25804820EDAC}">
                        <c15:formulaRef>
                          <c15:sqref>Points!$M$16:$M$24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A-A316-4581-AF62-CD373315A8DC}"/>
                  </c:ext>
                </c:extLst>
              </c15:ser>
            </c15:filteredRadarSeries>
            <c15:filteredRadarSeries>
              <c15:ser>
                <c:idx val="11"/>
                <c:order val="11"/>
                <c:tx>
                  <c:strRef>
                    <c:extLst xmlns:c15="http://schemas.microsoft.com/office/drawing/2012/chart">
                      <c:ext xmlns:c15="http://schemas.microsoft.com/office/drawing/2012/chart" uri="{02D57815-91ED-43cb-92C2-25804820EDAC}">
                        <c15:formulaRef>
                          <c15:sqref>Points!$N$15</c15:sqref>
                        </c15:formulaRef>
                      </c:ext>
                    </c:extLst>
                    <c:strCache>
                      <c:ptCount val="1"/>
                      <c:pt idx="0">
                        <c:v>Patent 12</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Points!$N$16:$N$24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0B-A316-4581-AF62-CD373315A8DC}"/>
                  </c:ext>
                </c:extLst>
              </c15:ser>
            </c15:filteredRadarSeries>
            <c15:filteredRadarSeries>
              <c15:ser>
                <c:idx val="12"/>
                <c:order val="12"/>
                <c:tx>
                  <c:strRef>
                    <c:extLst xmlns:c15="http://schemas.microsoft.com/office/drawing/2012/chart">
                      <c:ext xmlns:c15="http://schemas.microsoft.com/office/drawing/2012/chart" uri="{02D57815-91ED-43cb-92C2-25804820EDAC}">
                        <c15:formulaRef>
                          <c15:sqref>Points!$O$15</c15:sqref>
                        </c15:formulaRef>
                      </c:ext>
                    </c:extLst>
                    <c:strCache>
                      <c:ptCount val="1"/>
                      <c:pt idx="0">
                        <c:v>Patent 13</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Points!$O$16:$O$24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0C-A316-4581-AF62-CD373315A8DC}"/>
                  </c:ext>
                </c:extLst>
              </c15:ser>
            </c15:filteredRadarSeries>
            <c15:filteredRadarSeries>
              <c15:ser>
                <c:idx val="13"/>
                <c:order val="13"/>
                <c:tx>
                  <c:strRef>
                    <c:extLst xmlns:c15="http://schemas.microsoft.com/office/drawing/2012/chart">
                      <c:ext xmlns:c15="http://schemas.microsoft.com/office/drawing/2012/chart" uri="{02D57815-91ED-43cb-92C2-25804820EDAC}">
                        <c15:formulaRef>
                          <c15:sqref>Points!$P$15</c15:sqref>
                        </c15:formulaRef>
                      </c:ext>
                    </c:extLst>
                    <c:strCache>
                      <c:ptCount val="1"/>
                      <c:pt idx="0">
                        <c:v>Patent 14</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Points!$P$16:$P$24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0D-A316-4581-AF62-CD373315A8DC}"/>
                  </c:ext>
                </c:extLst>
              </c15:ser>
            </c15:filteredRadarSeries>
            <c15:filteredRadarSeries>
              <c15:ser>
                <c:idx val="14"/>
                <c:order val="14"/>
                <c:tx>
                  <c:strRef>
                    <c:extLst xmlns:c15="http://schemas.microsoft.com/office/drawing/2012/chart">
                      <c:ext xmlns:c15="http://schemas.microsoft.com/office/drawing/2012/chart" uri="{02D57815-91ED-43cb-92C2-25804820EDAC}">
                        <c15:formulaRef>
                          <c15:sqref>Points!$Q$15</c15:sqref>
                        </c15:formulaRef>
                      </c:ext>
                    </c:extLst>
                    <c:strCache>
                      <c:ptCount val="1"/>
                      <c:pt idx="0">
                        <c:v>Patent 15</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Points!$Q$16:$Q$24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0E-A316-4581-AF62-CD373315A8DC}"/>
                  </c:ext>
                </c:extLst>
              </c15:ser>
            </c15:filteredRadarSeries>
            <c15:filteredRadarSeries>
              <c15:ser>
                <c:idx val="15"/>
                <c:order val="15"/>
                <c:tx>
                  <c:strRef>
                    <c:extLst xmlns:c15="http://schemas.microsoft.com/office/drawing/2012/chart">
                      <c:ext xmlns:c15="http://schemas.microsoft.com/office/drawing/2012/chart" uri="{02D57815-91ED-43cb-92C2-25804820EDAC}">
                        <c15:formulaRef>
                          <c15:sqref>Points!$R$15</c15:sqref>
                        </c15:formulaRef>
                      </c:ext>
                    </c:extLst>
                    <c:strCache>
                      <c:ptCount val="1"/>
                      <c:pt idx="0">
                        <c:v>Patent 16</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Points!$R$16:$R$24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0F-A316-4581-AF62-CD373315A8DC}"/>
                  </c:ext>
                </c:extLst>
              </c15:ser>
            </c15:filteredRadarSeries>
            <c15:filteredRadarSeries>
              <c15:ser>
                <c:idx val="16"/>
                <c:order val="16"/>
                <c:tx>
                  <c:strRef>
                    <c:extLst xmlns:c15="http://schemas.microsoft.com/office/drawing/2012/chart">
                      <c:ext xmlns:c15="http://schemas.microsoft.com/office/drawing/2012/chart" uri="{02D57815-91ED-43cb-92C2-25804820EDAC}">
                        <c15:formulaRef>
                          <c15:sqref>Points!$S$15</c15:sqref>
                        </c15:formulaRef>
                      </c:ext>
                    </c:extLst>
                    <c:strCache>
                      <c:ptCount val="1"/>
                      <c:pt idx="0">
                        <c:v>Patent 17</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Points!$S$16:$S$24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0-A316-4581-AF62-CD373315A8DC}"/>
                  </c:ext>
                </c:extLst>
              </c15:ser>
            </c15:filteredRadarSeries>
            <c15:filteredRadarSeries>
              <c15:ser>
                <c:idx val="17"/>
                <c:order val="17"/>
                <c:tx>
                  <c:strRef>
                    <c:extLst xmlns:c15="http://schemas.microsoft.com/office/drawing/2012/chart">
                      <c:ext xmlns:c15="http://schemas.microsoft.com/office/drawing/2012/chart" uri="{02D57815-91ED-43cb-92C2-25804820EDAC}">
                        <c15:formulaRef>
                          <c15:sqref>Points!$T$15</c15:sqref>
                        </c15:formulaRef>
                      </c:ext>
                    </c:extLst>
                    <c:strCache>
                      <c:ptCount val="1"/>
                      <c:pt idx="0">
                        <c:v>Patent 18</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Points!$T$16:$T$24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1-A316-4581-AF62-CD373315A8DC}"/>
                  </c:ext>
                </c:extLst>
              </c15:ser>
            </c15:filteredRadarSeries>
            <c15:filteredRadarSeries>
              <c15:ser>
                <c:idx val="18"/>
                <c:order val="18"/>
                <c:tx>
                  <c:strRef>
                    <c:extLst xmlns:c15="http://schemas.microsoft.com/office/drawing/2012/chart">
                      <c:ext xmlns:c15="http://schemas.microsoft.com/office/drawing/2012/chart" uri="{02D57815-91ED-43cb-92C2-25804820EDAC}">
                        <c15:formulaRef>
                          <c15:sqref>Points!$U$15</c15:sqref>
                        </c15:formulaRef>
                      </c:ext>
                    </c:extLst>
                    <c:strCache>
                      <c:ptCount val="1"/>
                      <c:pt idx="0">
                        <c:v>Patent 19</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Points!$U$16:$U$24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2-A316-4581-AF62-CD373315A8DC}"/>
                  </c:ext>
                </c:extLst>
              </c15:ser>
            </c15:filteredRadarSeries>
            <c15:filteredRadarSeries>
              <c15:ser>
                <c:idx val="19"/>
                <c:order val="19"/>
                <c:tx>
                  <c:strRef>
                    <c:extLst xmlns:c15="http://schemas.microsoft.com/office/drawing/2012/chart">
                      <c:ext xmlns:c15="http://schemas.microsoft.com/office/drawing/2012/chart" uri="{02D57815-91ED-43cb-92C2-25804820EDAC}">
                        <c15:formulaRef>
                          <c15:sqref>Points!$V$15</c15:sqref>
                        </c15:formulaRef>
                      </c:ext>
                    </c:extLst>
                    <c:strCache>
                      <c:ptCount val="1"/>
                      <c:pt idx="0">
                        <c:v>Patent 20</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Points!$V$16:$V$24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3-A316-4581-AF62-CD373315A8DC}"/>
                  </c:ext>
                </c:extLst>
              </c15:ser>
            </c15:filteredRadarSeries>
            <c15:filteredRadarSeries>
              <c15:ser>
                <c:idx val="20"/>
                <c:order val="20"/>
                <c:tx>
                  <c:strRef>
                    <c:extLst xmlns:c15="http://schemas.microsoft.com/office/drawing/2012/chart">
                      <c:ext xmlns:c15="http://schemas.microsoft.com/office/drawing/2012/chart" uri="{02D57815-91ED-43cb-92C2-25804820EDAC}">
                        <c15:formulaRef>
                          <c15:sqref>Points!$W$15</c15:sqref>
                        </c15:formulaRef>
                      </c:ext>
                    </c:extLst>
                    <c:strCache>
                      <c:ptCount val="1"/>
                      <c:pt idx="0">
                        <c:v>Patent 21</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Points!$W$16:$W$24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4-A316-4581-AF62-CD373315A8DC}"/>
                  </c:ext>
                </c:extLst>
              </c15:ser>
            </c15:filteredRadarSeries>
            <c15:filteredRadarSeries>
              <c15:ser>
                <c:idx val="21"/>
                <c:order val="21"/>
                <c:tx>
                  <c:strRef>
                    <c:extLst xmlns:c15="http://schemas.microsoft.com/office/drawing/2012/chart">
                      <c:ext xmlns:c15="http://schemas.microsoft.com/office/drawing/2012/chart" uri="{02D57815-91ED-43cb-92C2-25804820EDAC}">
                        <c15:formulaRef>
                          <c15:sqref>Points!$X$15</c15:sqref>
                        </c15:formulaRef>
                      </c:ext>
                    </c:extLst>
                    <c:strCache>
                      <c:ptCount val="1"/>
                      <c:pt idx="0">
                        <c:v>Patent 22</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Points!$X$16:$X$24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5-A316-4581-AF62-CD373315A8DC}"/>
                  </c:ext>
                </c:extLst>
              </c15:ser>
            </c15:filteredRadarSeries>
            <c15:filteredRadarSeries>
              <c15:ser>
                <c:idx val="22"/>
                <c:order val="22"/>
                <c:tx>
                  <c:strRef>
                    <c:extLst xmlns:c15="http://schemas.microsoft.com/office/drawing/2012/chart">
                      <c:ext xmlns:c15="http://schemas.microsoft.com/office/drawing/2012/chart" uri="{02D57815-91ED-43cb-92C2-25804820EDAC}">
                        <c15:formulaRef>
                          <c15:sqref>Points!$Y$15</c15:sqref>
                        </c15:formulaRef>
                      </c:ext>
                    </c:extLst>
                    <c:strCache>
                      <c:ptCount val="1"/>
                      <c:pt idx="0">
                        <c:v>Patent 23</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Points!$Y$16:$Y$24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6-A316-4581-AF62-CD373315A8DC}"/>
                  </c:ext>
                </c:extLst>
              </c15:ser>
            </c15:filteredRadarSeries>
            <c15:filteredRadarSeries>
              <c15:ser>
                <c:idx val="23"/>
                <c:order val="23"/>
                <c:tx>
                  <c:strRef>
                    <c:extLst xmlns:c15="http://schemas.microsoft.com/office/drawing/2012/chart">
                      <c:ext xmlns:c15="http://schemas.microsoft.com/office/drawing/2012/chart" uri="{02D57815-91ED-43cb-92C2-25804820EDAC}">
                        <c15:formulaRef>
                          <c15:sqref>Points!$Z$15</c15:sqref>
                        </c15:formulaRef>
                      </c:ext>
                    </c:extLst>
                    <c:strCache>
                      <c:ptCount val="1"/>
                      <c:pt idx="0">
                        <c:v>Patent 24</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Points!$Z$16:$Z$24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7-A316-4581-AF62-CD373315A8DC}"/>
                  </c:ext>
                </c:extLst>
              </c15:ser>
            </c15:filteredRadarSeries>
            <c15:filteredRadarSeries>
              <c15:ser>
                <c:idx val="24"/>
                <c:order val="24"/>
                <c:tx>
                  <c:strRef>
                    <c:extLst xmlns:c15="http://schemas.microsoft.com/office/drawing/2012/chart">
                      <c:ext xmlns:c15="http://schemas.microsoft.com/office/drawing/2012/chart" uri="{02D57815-91ED-43cb-92C2-25804820EDAC}">
                        <c15:formulaRef>
                          <c15:sqref>Points!$AA$15</c15:sqref>
                        </c15:formulaRef>
                      </c:ext>
                    </c:extLst>
                    <c:strCache>
                      <c:ptCount val="1"/>
                      <c:pt idx="0">
                        <c:v>Patent 25</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Points!$AA$16:$AA$24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8-A316-4581-AF62-CD373315A8DC}"/>
                  </c:ext>
                </c:extLst>
              </c15:ser>
            </c15:filteredRadarSeries>
          </c:ext>
        </c:extLst>
      </c:radarChart>
      <c:catAx>
        <c:axId val="499435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9438544"/>
        <c:crosses val="autoZero"/>
        <c:auto val="1"/>
        <c:lblAlgn val="ctr"/>
        <c:lblOffset val="100"/>
        <c:noMultiLvlLbl val="0"/>
      </c:catAx>
      <c:valAx>
        <c:axId val="499438544"/>
        <c:scaling>
          <c:orientation val="minMax"/>
          <c:max val="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9435592"/>
        <c:crosses val="autoZero"/>
        <c:crossBetween val="between"/>
        <c:majorUnit val="1"/>
        <c:minorUnit val="1"/>
      </c:valAx>
      <c:spPr>
        <a:solidFill>
          <a:sysClr val="window" lastClr="FFFFFF"/>
        </a:solidFill>
      </c:spPr>
    </c:plotArea>
    <c:legend>
      <c:legendPos val="t"/>
      <c:layout>
        <c:manualLayout>
          <c:xMode val="edge"/>
          <c:yMode val="edge"/>
          <c:x val="8.5707302685649148E-2"/>
          <c:y val="0.11125148535537538"/>
          <c:w val="0.86966283570614278"/>
          <c:h val="0.2148055653491074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ysClr val="window" lastClr="FFFFFF"/>
    </a:solidFill>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Market conditions</a:t>
            </a:r>
          </a:p>
        </c:rich>
      </c:tx>
      <c:overlay val="0"/>
      <c:spPr>
        <a:noFill/>
        <a:ln>
          <a:noFill/>
        </a:ln>
        <a:effectLst/>
      </c:spPr>
    </c:title>
    <c:autoTitleDeleted val="0"/>
    <c:plotArea>
      <c:layout>
        <c:manualLayout>
          <c:layoutTarget val="inner"/>
          <c:xMode val="edge"/>
          <c:yMode val="edge"/>
          <c:x val="0.41409580052493439"/>
          <c:y val="0.45628353747448236"/>
          <c:w val="0.22466951006124233"/>
          <c:h val="0.42530584718576847"/>
        </c:manualLayout>
      </c:layout>
      <c:radarChart>
        <c:radarStyle val="marker"/>
        <c:varyColors val="0"/>
        <c:ser>
          <c:idx val="0"/>
          <c:order val="0"/>
          <c:tx>
            <c:strRef>
              <c:f>Points!$C$28</c:f>
              <c:strCache>
                <c:ptCount val="1"/>
                <c:pt idx="0">
                  <c:v>Patent 1</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Points!$B$29:$B$37</c:f>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f>Points!$C$29:$C$37</c:f>
              <c:numCache>
                <c:formatCode>General</c:formatCode>
                <c:ptCount val="9"/>
                <c:pt idx="0">
                  <c:v>5</c:v>
                </c:pt>
                <c:pt idx="1">
                  <c:v>5</c:v>
                </c:pt>
                <c:pt idx="2">
                  <c:v>4</c:v>
                </c:pt>
                <c:pt idx="3">
                  <c:v>1</c:v>
                </c:pt>
                <c:pt idx="4">
                  <c:v>2</c:v>
                </c:pt>
                <c:pt idx="5">
                  <c:v>4</c:v>
                </c:pt>
                <c:pt idx="6">
                  <c:v>4</c:v>
                </c:pt>
                <c:pt idx="7">
                  <c:v>2</c:v>
                </c:pt>
                <c:pt idx="8">
                  <c:v>5</c:v>
                </c:pt>
              </c:numCache>
            </c:numRef>
          </c:val>
          <c:extLst>
            <c:ext xmlns:c16="http://schemas.microsoft.com/office/drawing/2014/chart" uri="{C3380CC4-5D6E-409C-BE32-E72D297353CC}">
              <c16:uniqueId val="{00000000-C901-4B2E-86BD-5FB1B805C683}"/>
            </c:ext>
          </c:extLst>
        </c:ser>
        <c:ser>
          <c:idx val="1"/>
          <c:order val="1"/>
          <c:tx>
            <c:strRef>
              <c:f>Points!$D$28</c:f>
              <c:strCache>
                <c:ptCount val="1"/>
                <c:pt idx="0">
                  <c:v>Patent 2</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Points!$B$29:$B$37</c:f>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f>Points!$D$29:$D$37</c:f>
              <c:numCache>
                <c:formatCode>General</c:formatCode>
                <c:ptCount val="9"/>
                <c:pt idx="0">
                  <c:v>1</c:v>
                </c:pt>
                <c:pt idx="1">
                  <c:v>2</c:v>
                </c:pt>
                <c:pt idx="2">
                  <c:v>3</c:v>
                </c:pt>
                <c:pt idx="3">
                  <c:v>4</c:v>
                </c:pt>
                <c:pt idx="4">
                  <c:v>5</c:v>
                </c:pt>
                <c:pt idx="5">
                  <c:v>4</c:v>
                </c:pt>
                <c:pt idx="6">
                  <c:v>3</c:v>
                </c:pt>
                <c:pt idx="7">
                  <c:v>2</c:v>
                </c:pt>
                <c:pt idx="8">
                  <c:v>1</c:v>
                </c:pt>
              </c:numCache>
            </c:numRef>
          </c:val>
          <c:extLst xmlns:c15="http://schemas.microsoft.com/office/drawing/2012/chart">
            <c:ext xmlns:c16="http://schemas.microsoft.com/office/drawing/2014/chart" uri="{C3380CC4-5D6E-409C-BE32-E72D297353CC}">
              <c16:uniqueId val="{00000001-C901-4B2E-86BD-5FB1B805C683}"/>
            </c:ext>
          </c:extLst>
        </c:ser>
        <c:ser>
          <c:idx val="2"/>
          <c:order val="2"/>
          <c:tx>
            <c:strRef>
              <c:f>Points!$E$28</c:f>
              <c:strCache>
                <c:ptCount val="1"/>
                <c:pt idx="0">
                  <c:v>Patent 3</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Points!$B$29:$B$37</c:f>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f>Points!$E$29:$E$37</c:f>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02-C901-4B2E-86BD-5FB1B805C683}"/>
            </c:ext>
          </c:extLst>
        </c:ser>
        <c:ser>
          <c:idx val="3"/>
          <c:order val="3"/>
          <c:tx>
            <c:strRef>
              <c:f>Points!$F$28</c:f>
              <c:strCache>
                <c:ptCount val="1"/>
                <c:pt idx="0">
                  <c:v>Patent 4</c:v>
                </c:pt>
              </c:strCache>
            </c:strRef>
          </c:tx>
          <c:cat>
            <c:strRef>
              <c:f>Points!$B$29:$B$37</c:f>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f>Points!$F$29:$F$37</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3-C901-4B2E-86BD-5FB1B805C683}"/>
            </c:ext>
          </c:extLst>
        </c:ser>
        <c:ser>
          <c:idx val="4"/>
          <c:order val="4"/>
          <c:tx>
            <c:strRef>
              <c:f>Points!$G$28</c:f>
              <c:strCache>
                <c:ptCount val="1"/>
                <c:pt idx="0">
                  <c:v>Patent 5</c:v>
                </c:pt>
              </c:strCache>
            </c:strRef>
          </c:tx>
          <c:cat>
            <c:strRef>
              <c:f>Points!$B$29:$B$37</c:f>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f>Points!$G$29:$G$37</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C901-4B2E-86BD-5FB1B805C683}"/>
            </c:ext>
          </c:extLst>
        </c:ser>
        <c:ser>
          <c:idx val="5"/>
          <c:order val="5"/>
          <c:tx>
            <c:strRef>
              <c:f>Points!$H$28</c:f>
              <c:strCache>
                <c:ptCount val="1"/>
                <c:pt idx="0">
                  <c:v>Patent 6</c:v>
                </c:pt>
              </c:strCache>
            </c:strRef>
          </c:tx>
          <c:cat>
            <c:strRef>
              <c:f>Points!$B$29:$B$37</c:f>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f>Points!$H$29:$H$37</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5-C901-4B2E-86BD-5FB1B805C683}"/>
            </c:ext>
          </c:extLst>
        </c:ser>
        <c:ser>
          <c:idx val="6"/>
          <c:order val="6"/>
          <c:tx>
            <c:strRef>
              <c:f>Points!$I$28</c:f>
              <c:strCache>
                <c:ptCount val="1"/>
                <c:pt idx="0">
                  <c:v>Patent 7</c:v>
                </c:pt>
              </c:strCache>
            </c:strRef>
          </c:tx>
          <c:cat>
            <c:strRef>
              <c:f>Points!$B$29:$B$37</c:f>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f>Points!$I$29:$I$37</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6-C901-4B2E-86BD-5FB1B805C683}"/>
            </c:ext>
          </c:extLst>
        </c:ser>
        <c:ser>
          <c:idx val="7"/>
          <c:order val="7"/>
          <c:tx>
            <c:strRef>
              <c:f>Points!$J$28</c:f>
              <c:strCache>
                <c:ptCount val="1"/>
                <c:pt idx="0">
                  <c:v>Patent 8</c:v>
                </c:pt>
              </c:strCache>
            </c:strRef>
          </c:tx>
          <c:cat>
            <c:strRef>
              <c:f>Points!$B$29:$B$37</c:f>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f>Points!$J$29:$J$37</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7-C901-4B2E-86BD-5FB1B805C683}"/>
            </c:ext>
          </c:extLst>
        </c:ser>
        <c:ser>
          <c:idx val="8"/>
          <c:order val="8"/>
          <c:tx>
            <c:strRef>
              <c:f>Points!$K$28</c:f>
              <c:strCache>
                <c:ptCount val="1"/>
                <c:pt idx="0">
                  <c:v>Patent 9</c:v>
                </c:pt>
              </c:strCache>
            </c:strRef>
          </c:tx>
          <c:cat>
            <c:strRef>
              <c:f>Points!$B$29:$B$37</c:f>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f>Points!$K$29:$K$37</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8-C901-4B2E-86BD-5FB1B805C683}"/>
            </c:ext>
          </c:extLst>
        </c:ser>
        <c:ser>
          <c:idx val="9"/>
          <c:order val="9"/>
          <c:tx>
            <c:strRef>
              <c:f>Points!$L$28</c:f>
              <c:strCache>
                <c:ptCount val="1"/>
                <c:pt idx="0">
                  <c:v>Patent 10</c:v>
                </c:pt>
              </c:strCache>
            </c:strRef>
          </c:tx>
          <c:cat>
            <c:strRef>
              <c:f>Points!$B$29:$B$37</c:f>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f>Points!$L$29:$L$37</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9-C901-4B2E-86BD-5FB1B805C683}"/>
            </c:ext>
          </c:extLst>
        </c:ser>
        <c:dLbls>
          <c:showLegendKey val="0"/>
          <c:showVal val="0"/>
          <c:showCatName val="0"/>
          <c:showSerName val="0"/>
          <c:showPercent val="0"/>
          <c:showBubbleSize val="0"/>
        </c:dLbls>
        <c:axId val="499435592"/>
        <c:axId val="499438544"/>
        <c:extLst>
          <c:ext xmlns:c15="http://schemas.microsoft.com/office/drawing/2012/chart" uri="{02D57815-91ED-43cb-92C2-25804820EDAC}">
            <c15:filteredRadarSeries>
              <c15:ser>
                <c:idx val="10"/>
                <c:order val="10"/>
                <c:tx>
                  <c:strRef>
                    <c:extLst>
                      <c:ext uri="{02D57815-91ED-43cb-92C2-25804820EDAC}">
                        <c15:formulaRef>
                          <c15:sqref>Points!$M$28</c15:sqref>
                        </c15:formulaRef>
                      </c:ext>
                    </c:extLst>
                    <c:strCache>
                      <c:ptCount val="1"/>
                      <c:pt idx="0">
                        <c:v>Patent 11</c:v>
                      </c:pt>
                    </c:strCache>
                  </c:strRef>
                </c:tx>
                <c:cat>
                  <c:strRef>
                    <c:extLst>
                      <c:ex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c:ext uri="{02D57815-91ED-43cb-92C2-25804820EDAC}">
                        <c15:formulaRef>
                          <c15:sqref>Points!$M$29:$M$37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A-C901-4B2E-86BD-5FB1B805C683}"/>
                  </c:ext>
                </c:extLst>
              </c15:ser>
            </c15:filteredRadarSeries>
            <c15:filteredRadarSeries>
              <c15:ser>
                <c:idx val="11"/>
                <c:order val="11"/>
                <c:tx>
                  <c:strRef>
                    <c:extLst xmlns:c15="http://schemas.microsoft.com/office/drawing/2012/chart">
                      <c:ext xmlns:c15="http://schemas.microsoft.com/office/drawing/2012/chart" uri="{02D57815-91ED-43cb-92C2-25804820EDAC}">
                        <c15:formulaRef>
                          <c15:sqref>Points!$N$28</c15:sqref>
                        </c15:formulaRef>
                      </c:ext>
                    </c:extLst>
                    <c:strCache>
                      <c:ptCount val="1"/>
                      <c:pt idx="0">
                        <c:v>Patent 12</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Points!$N$29:$N$37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0B-C901-4B2E-86BD-5FB1B805C683}"/>
                  </c:ext>
                </c:extLst>
              </c15:ser>
            </c15:filteredRadarSeries>
            <c15:filteredRadarSeries>
              <c15:ser>
                <c:idx val="12"/>
                <c:order val="12"/>
                <c:tx>
                  <c:strRef>
                    <c:extLst xmlns:c15="http://schemas.microsoft.com/office/drawing/2012/chart">
                      <c:ext xmlns:c15="http://schemas.microsoft.com/office/drawing/2012/chart" uri="{02D57815-91ED-43cb-92C2-25804820EDAC}">
                        <c15:formulaRef>
                          <c15:sqref>Points!$O$28</c15:sqref>
                        </c15:formulaRef>
                      </c:ext>
                    </c:extLst>
                    <c:strCache>
                      <c:ptCount val="1"/>
                      <c:pt idx="0">
                        <c:v>Patent 13</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Points!$O$29:$O$37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0C-C901-4B2E-86BD-5FB1B805C683}"/>
                  </c:ext>
                </c:extLst>
              </c15:ser>
            </c15:filteredRadarSeries>
            <c15:filteredRadarSeries>
              <c15:ser>
                <c:idx val="13"/>
                <c:order val="13"/>
                <c:tx>
                  <c:strRef>
                    <c:extLst xmlns:c15="http://schemas.microsoft.com/office/drawing/2012/chart">
                      <c:ext xmlns:c15="http://schemas.microsoft.com/office/drawing/2012/chart" uri="{02D57815-91ED-43cb-92C2-25804820EDAC}">
                        <c15:formulaRef>
                          <c15:sqref>Points!$P$28</c15:sqref>
                        </c15:formulaRef>
                      </c:ext>
                    </c:extLst>
                    <c:strCache>
                      <c:ptCount val="1"/>
                      <c:pt idx="0">
                        <c:v>Patent 14</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Points!$P$29:$P$37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0D-C901-4B2E-86BD-5FB1B805C683}"/>
                  </c:ext>
                </c:extLst>
              </c15:ser>
            </c15:filteredRadarSeries>
            <c15:filteredRadarSeries>
              <c15:ser>
                <c:idx val="14"/>
                <c:order val="14"/>
                <c:tx>
                  <c:strRef>
                    <c:extLst xmlns:c15="http://schemas.microsoft.com/office/drawing/2012/chart">
                      <c:ext xmlns:c15="http://schemas.microsoft.com/office/drawing/2012/chart" uri="{02D57815-91ED-43cb-92C2-25804820EDAC}">
                        <c15:formulaRef>
                          <c15:sqref>Points!$Q$28</c15:sqref>
                        </c15:formulaRef>
                      </c:ext>
                    </c:extLst>
                    <c:strCache>
                      <c:ptCount val="1"/>
                      <c:pt idx="0">
                        <c:v>Patent 15</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Points!$Q$29:$Q$37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0E-C901-4B2E-86BD-5FB1B805C683}"/>
                  </c:ext>
                </c:extLst>
              </c15:ser>
            </c15:filteredRadarSeries>
            <c15:filteredRadarSeries>
              <c15:ser>
                <c:idx val="15"/>
                <c:order val="15"/>
                <c:tx>
                  <c:strRef>
                    <c:extLst xmlns:c15="http://schemas.microsoft.com/office/drawing/2012/chart">
                      <c:ext xmlns:c15="http://schemas.microsoft.com/office/drawing/2012/chart" uri="{02D57815-91ED-43cb-92C2-25804820EDAC}">
                        <c15:formulaRef>
                          <c15:sqref>Points!$R$28</c15:sqref>
                        </c15:formulaRef>
                      </c:ext>
                    </c:extLst>
                    <c:strCache>
                      <c:ptCount val="1"/>
                      <c:pt idx="0">
                        <c:v>Patent 16</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Points!$R$29:$R$37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0F-C901-4B2E-86BD-5FB1B805C683}"/>
                  </c:ext>
                </c:extLst>
              </c15:ser>
            </c15:filteredRadarSeries>
            <c15:filteredRadarSeries>
              <c15:ser>
                <c:idx val="16"/>
                <c:order val="16"/>
                <c:tx>
                  <c:strRef>
                    <c:extLst xmlns:c15="http://schemas.microsoft.com/office/drawing/2012/chart">
                      <c:ext xmlns:c15="http://schemas.microsoft.com/office/drawing/2012/chart" uri="{02D57815-91ED-43cb-92C2-25804820EDAC}">
                        <c15:formulaRef>
                          <c15:sqref>Points!$S$28</c15:sqref>
                        </c15:formulaRef>
                      </c:ext>
                    </c:extLst>
                    <c:strCache>
                      <c:ptCount val="1"/>
                      <c:pt idx="0">
                        <c:v>Patent 17</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Points!$S$29:$S$37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0-C901-4B2E-86BD-5FB1B805C683}"/>
                  </c:ext>
                </c:extLst>
              </c15:ser>
            </c15:filteredRadarSeries>
            <c15:filteredRadarSeries>
              <c15:ser>
                <c:idx val="17"/>
                <c:order val="17"/>
                <c:tx>
                  <c:strRef>
                    <c:extLst xmlns:c15="http://schemas.microsoft.com/office/drawing/2012/chart">
                      <c:ext xmlns:c15="http://schemas.microsoft.com/office/drawing/2012/chart" uri="{02D57815-91ED-43cb-92C2-25804820EDAC}">
                        <c15:formulaRef>
                          <c15:sqref>Points!$T$28</c15:sqref>
                        </c15:formulaRef>
                      </c:ext>
                    </c:extLst>
                    <c:strCache>
                      <c:ptCount val="1"/>
                      <c:pt idx="0">
                        <c:v>Patent 18</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Points!$T$29:$T$37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1-C901-4B2E-86BD-5FB1B805C683}"/>
                  </c:ext>
                </c:extLst>
              </c15:ser>
            </c15:filteredRadarSeries>
            <c15:filteredRadarSeries>
              <c15:ser>
                <c:idx val="18"/>
                <c:order val="18"/>
                <c:tx>
                  <c:strRef>
                    <c:extLst xmlns:c15="http://schemas.microsoft.com/office/drawing/2012/chart">
                      <c:ext xmlns:c15="http://schemas.microsoft.com/office/drawing/2012/chart" uri="{02D57815-91ED-43cb-92C2-25804820EDAC}">
                        <c15:formulaRef>
                          <c15:sqref>Points!$U$28</c15:sqref>
                        </c15:formulaRef>
                      </c:ext>
                    </c:extLst>
                    <c:strCache>
                      <c:ptCount val="1"/>
                      <c:pt idx="0">
                        <c:v>Patent 19</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Points!$U$29:$U$37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2-C901-4B2E-86BD-5FB1B805C683}"/>
                  </c:ext>
                </c:extLst>
              </c15:ser>
            </c15:filteredRadarSeries>
            <c15:filteredRadarSeries>
              <c15:ser>
                <c:idx val="19"/>
                <c:order val="19"/>
                <c:tx>
                  <c:strRef>
                    <c:extLst xmlns:c15="http://schemas.microsoft.com/office/drawing/2012/chart">
                      <c:ext xmlns:c15="http://schemas.microsoft.com/office/drawing/2012/chart" uri="{02D57815-91ED-43cb-92C2-25804820EDAC}">
                        <c15:formulaRef>
                          <c15:sqref>Points!$V$28</c15:sqref>
                        </c15:formulaRef>
                      </c:ext>
                    </c:extLst>
                    <c:strCache>
                      <c:ptCount val="1"/>
                      <c:pt idx="0">
                        <c:v>Patent 20</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Points!$V$29:$V$37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3-C901-4B2E-86BD-5FB1B805C683}"/>
                  </c:ext>
                </c:extLst>
              </c15:ser>
            </c15:filteredRadarSeries>
            <c15:filteredRadarSeries>
              <c15:ser>
                <c:idx val="20"/>
                <c:order val="20"/>
                <c:tx>
                  <c:strRef>
                    <c:extLst xmlns:c15="http://schemas.microsoft.com/office/drawing/2012/chart">
                      <c:ext xmlns:c15="http://schemas.microsoft.com/office/drawing/2012/chart" uri="{02D57815-91ED-43cb-92C2-25804820EDAC}">
                        <c15:formulaRef>
                          <c15:sqref>Points!$W$28</c15:sqref>
                        </c15:formulaRef>
                      </c:ext>
                    </c:extLst>
                    <c:strCache>
                      <c:ptCount val="1"/>
                      <c:pt idx="0">
                        <c:v>Patent 21</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Points!$W$29:$W$37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4-C901-4B2E-86BD-5FB1B805C683}"/>
                  </c:ext>
                </c:extLst>
              </c15:ser>
            </c15:filteredRadarSeries>
            <c15:filteredRadarSeries>
              <c15:ser>
                <c:idx val="21"/>
                <c:order val="21"/>
                <c:tx>
                  <c:strRef>
                    <c:extLst xmlns:c15="http://schemas.microsoft.com/office/drawing/2012/chart">
                      <c:ext xmlns:c15="http://schemas.microsoft.com/office/drawing/2012/chart" uri="{02D57815-91ED-43cb-92C2-25804820EDAC}">
                        <c15:formulaRef>
                          <c15:sqref>Points!$X$28</c15:sqref>
                        </c15:formulaRef>
                      </c:ext>
                    </c:extLst>
                    <c:strCache>
                      <c:ptCount val="1"/>
                      <c:pt idx="0">
                        <c:v>Patent 22</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Points!$X$29:$X$37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5-C901-4B2E-86BD-5FB1B805C683}"/>
                  </c:ext>
                </c:extLst>
              </c15:ser>
            </c15:filteredRadarSeries>
            <c15:filteredRadarSeries>
              <c15:ser>
                <c:idx val="22"/>
                <c:order val="22"/>
                <c:tx>
                  <c:strRef>
                    <c:extLst xmlns:c15="http://schemas.microsoft.com/office/drawing/2012/chart">
                      <c:ext xmlns:c15="http://schemas.microsoft.com/office/drawing/2012/chart" uri="{02D57815-91ED-43cb-92C2-25804820EDAC}">
                        <c15:formulaRef>
                          <c15:sqref>Points!$Y$28</c15:sqref>
                        </c15:formulaRef>
                      </c:ext>
                    </c:extLst>
                    <c:strCache>
                      <c:ptCount val="1"/>
                      <c:pt idx="0">
                        <c:v>Patent 23</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Points!$Y$29:$Y$37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6-C901-4B2E-86BD-5FB1B805C683}"/>
                  </c:ext>
                </c:extLst>
              </c15:ser>
            </c15:filteredRadarSeries>
            <c15:filteredRadarSeries>
              <c15:ser>
                <c:idx val="23"/>
                <c:order val="23"/>
                <c:tx>
                  <c:strRef>
                    <c:extLst xmlns:c15="http://schemas.microsoft.com/office/drawing/2012/chart">
                      <c:ext xmlns:c15="http://schemas.microsoft.com/office/drawing/2012/chart" uri="{02D57815-91ED-43cb-92C2-25804820EDAC}">
                        <c15:formulaRef>
                          <c15:sqref>Points!$Z$28</c15:sqref>
                        </c15:formulaRef>
                      </c:ext>
                    </c:extLst>
                    <c:strCache>
                      <c:ptCount val="1"/>
                      <c:pt idx="0">
                        <c:v>Patent 24</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Points!$Z$29:$Z$37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7-C901-4B2E-86BD-5FB1B805C683}"/>
                  </c:ext>
                </c:extLst>
              </c15:ser>
            </c15:filteredRadarSeries>
            <c15:filteredRadarSeries>
              <c15:ser>
                <c:idx val="24"/>
                <c:order val="24"/>
                <c:tx>
                  <c:strRef>
                    <c:extLst xmlns:c15="http://schemas.microsoft.com/office/drawing/2012/chart">
                      <c:ext xmlns:c15="http://schemas.microsoft.com/office/drawing/2012/chart" uri="{02D57815-91ED-43cb-92C2-25804820EDAC}">
                        <c15:formulaRef>
                          <c15:sqref>Points!$AA$28</c15:sqref>
                        </c15:formulaRef>
                      </c:ext>
                    </c:extLst>
                    <c:strCache>
                      <c:ptCount val="1"/>
                      <c:pt idx="0">
                        <c:v>Patent 25</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Points!$AA$29:$AA$37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8-C901-4B2E-86BD-5FB1B805C683}"/>
                  </c:ext>
                </c:extLst>
              </c15:ser>
            </c15:filteredRadarSeries>
          </c:ext>
        </c:extLst>
      </c:radarChart>
      <c:catAx>
        <c:axId val="499435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horz" wrap="square" anchor="t" anchorCtr="0"/>
          <a:lstStyle/>
          <a:p>
            <a:pPr>
              <a:defRPr sz="900" b="0" i="0" u="none" strike="noStrike" kern="1200" baseline="0">
                <a:solidFill>
                  <a:schemeClr val="tx1">
                    <a:lumMod val="65000"/>
                    <a:lumOff val="35000"/>
                  </a:schemeClr>
                </a:solidFill>
                <a:latin typeface="+mn-lt"/>
                <a:ea typeface="+mn-ea"/>
                <a:cs typeface="+mn-cs"/>
              </a:defRPr>
            </a:pPr>
            <a:endParaRPr lang="en-US"/>
          </a:p>
        </c:txPr>
        <c:crossAx val="499438544"/>
        <c:crosses val="autoZero"/>
        <c:auto val="1"/>
        <c:lblAlgn val="ctr"/>
        <c:lblOffset val="100"/>
        <c:noMultiLvlLbl val="0"/>
      </c:catAx>
      <c:valAx>
        <c:axId val="499438544"/>
        <c:scaling>
          <c:orientation val="minMax"/>
          <c:max val="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9435592"/>
        <c:crosses val="autoZero"/>
        <c:crossBetween val="between"/>
        <c:majorUnit val="1"/>
        <c:minorUnit val="1"/>
      </c:valAx>
      <c:spPr>
        <a:solidFill>
          <a:sysClr val="window" lastClr="FFFFFF"/>
        </a:solidFill>
      </c:spPr>
    </c:plotArea>
    <c:legend>
      <c:legendPos val="t"/>
      <c:layout>
        <c:manualLayout>
          <c:xMode val="edge"/>
          <c:yMode val="edge"/>
          <c:x val="8.5707302685649148E-2"/>
          <c:y val="0.11125148535537538"/>
          <c:w val="0.86966283570614278"/>
          <c:h val="0.2148055653491074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ysClr val="window" lastClr="FFFFFF"/>
    </a:solidFill>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Finance</a:t>
            </a:r>
          </a:p>
        </c:rich>
      </c:tx>
      <c:overlay val="0"/>
      <c:spPr>
        <a:noFill/>
        <a:ln>
          <a:noFill/>
        </a:ln>
        <a:effectLst/>
      </c:spPr>
    </c:title>
    <c:autoTitleDeleted val="0"/>
    <c:plotArea>
      <c:layout>
        <c:manualLayout>
          <c:layoutTarget val="inner"/>
          <c:xMode val="edge"/>
          <c:yMode val="edge"/>
          <c:x val="0.41409580052493439"/>
          <c:y val="0.45628353747448236"/>
          <c:w val="0.22466951006124233"/>
          <c:h val="0.42530584718576847"/>
        </c:manualLayout>
      </c:layout>
      <c:radarChart>
        <c:radarStyle val="marker"/>
        <c:varyColors val="0"/>
        <c:ser>
          <c:idx val="0"/>
          <c:order val="0"/>
          <c:tx>
            <c:strRef>
              <c:f>Points!$C$41</c:f>
              <c:strCache>
                <c:ptCount val="1"/>
                <c:pt idx="0">
                  <c:v>Patent 1</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Points!$B$42:$B$47</c:f>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f>Points!$C$42:$C$47</c:f>
              <c:numCache>
                <c:formatCode>General</c:formatCode>
                <c:ptCount val="6"/>
                <c:pt idx="0">
                  <c:v>4</c:v>
                </c:pt>
                <c:pt idx="1">
                  <c:v>2</c:v>
                </c:pt>
                <c:pt idx="2">
                  <c:v>3</c:v>
                </c:pt>
                <c:pt idx="3">
                  <c:v>3</c:v>
                </c:pt>
                <c:pt idx="4">
                  <c:v>5</c:v>
                </c:pt>
                <c:pt idx="5">
                  <c:v>1</c:v>
                </c:pt>
              </c:numCache>
            </c:numRef>
          </c:val>
          <c:extLst>
            <c:ext xmlns:c16="http://schemas.microsoft.com/office/drawing/2014/chart" uri="{C3380CC4-5D6E-409C-BE32-E72D297353CC}">
              <c16:uniqueId val="{00000000-B636-4EE6-ABC8-0EBD58DF7C22}"/>
            </c:ext>
          </c:extLst>
        </c:ser>
        <c:ser>
          <c:idx val="1"/>
          <c:order val="1"/>
          <c:tx>
            <c:strRef>
              <c:f>Points!$D$41</c:f>
              <c:strCache>
                <c:ptCount val="1"/>
                <c:pt idx="0">
                  <c:v>Patent 2</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Points!$B$42:$B$47</c:f>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f>Points!$D$42:$D$47</c:f>
              <c:numCache>
                <c:formatCode>General</c:formatCode>
                <c:ptCount val="6"/>
                <c:pt idx="0">
                  <c:v>1</c:v>
                </c:pt>
                <c:pt idx="1">
                  <c:v>2</c:v>
                </c:pt>
                <c:pt idx="2">
                  <c:v>3</c:v>
                </c:pt>
                <c:pt idx="3">
                  <c:v>4</c:v>
                </c:pt>
                <c:pt idx="4">
                  <c:v>5</c:v>
                </c:pt>
                <c:pt idx="5">
                  <c:v>4</c:v>
                </c:pt>
              </c:numCache>
            </c:numRef>
          </c:val>
          <c:extLst xmlns:c15="http://schemas.microsoft.com/office/drawing/2012/chart">
            <c:ext xmlns:c16="http://schemas.microsoft.com/office/drawing/2014/chart" uri="{C3380CC4-5D6E-409C-BE32-E72D297353CC}">
              <c16:uniqueId val="{00000001-B636-4EE6-ABC8-0EBD58DF7C22}"/>
            </c:ext>
          </c:extLst>
        </c:ser>
        <c:ser>
          <c:idx val="2"/>
          <c:order val="2"/>
          <c:tx>
            <c:strRef>
              <c:f>Points!$E$41</c:f>
              <c:strCache>
                <c:ptCount val="1"/>
                <c:pt idx="0">
                  <c:v>Patent 3</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Points!$B$42:$B$47</c:f>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f>Points!$E$42:$E$47</c:f>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02-B636-4EE6-ABC8-0EBD58DF7C22}"/>
            </c:ext>
          </c:extLst>
        </c:ser>
        <c:ser>
          <c:idx val="3"/>
          <c:order val="3"/>
          <c:tx>
            <c:strRef>
              <c:f>Points!$F$41</c:f>
              <c:strCache>
                <c:ptCount val="1"/>
                <c:pt idx="0">
                  <c:v>Patent 4</c:v>
                </c:pt>
              </c:strCache>
            </c:strRef>
          </c:tx>
          <c:cat>
            <c:strRef>
              <c:f>Points!$B$42:$B$47</c:f>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f>Points!$F$42:$F$47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B636-4EE6-ABC8-0EBD58DF7C22}"/>
            </c:ext>
          </c:extLst>
        </c:ser>
        <c:ser>
          <c:idx val="4"/>
          <c:order val="4"/>
          <c:tx>
            <c:strRef>
              <c:f>Points!$G$41</c:f>
              <c:strCache>
                <c:ptCount val="1"/>
                <c:pt idx="0">
                  <c:v>Patent 5</c:v>
                </c:pt>
              </c:strCache>
            </c:strRef>
          </c:tx>
          <c:cat>
            <c:strRef>
              <c:f>Points!$B$42:$B$47</c:f>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f>Points!$G$42:$G$47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4-B636-4EE6-ABC8-0EBD58DF7C22}"/>
            </c:ext>
          </c:extLst>
        </c:ser>
        <c:ser>
          <c:idx val="5"/>
          <c:order val="5"/>
          <c:tx>
            <c:strRef>
              <c:f>Points!$H$41</c:f>
              <c:strCache>
                <c:ptCount val="1"/>
                <c:pt idx="0">
                  <c:v>Patent 6</c:v>
                </c:pt>
              </c:strCache>
            </c:strRef>
          </c:tx>
          <c:cat>
            <c:strRef>
              <c:f>Points!$B$42:$B$47</c:f>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f>Points!$H$42:$H$47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5-B636-4EE6-ABC8-0EBD58DF7C22}"/>
            </c:ext>
          </c:extLst>
        </c:ser>
        <c:ser>
          <c:idx val="6"/>
          <c:order val="6"/>
          <c:tx>
            <c:strRef>
              <c:f>Points!$I$41</c:f>
              <c:strCache>
                <c:ptCount val="1"/>
                <c:pt idx="0">
                  <c:v>Patent 7</c:v>
                </c:pt>
              </c:strCache>
            </c:strRef>
          </c:tx>
          <c:cat>
            <c:strRef>
              <c:f>Points!$B$42:$B$47</c:f>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f>Points!$I$42:$I$47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6-B636-4EE6-ABC8-0EBD58DF7C22}"/>
            </c:ext>
          </c:extLst>
        </c:ser>
        <c:ser>
          <c:idx val="7"/>
          <c:order val="7"/>
          <c:tx>
            <c:strRef>
              <c:f>Points!$J$41</c:f>
              <c:strCache>
                <c:ptCount val="1"/>
                <c:pt idx="0">
                  <c:v>Patent 8</c:v>
                </c:pt>
              </c:strCache>
            </c:strRef>
          </c:tx>
          <c:cat>
            <c:strRef>
              <c:f>Points!$B$42:$B$47</c:f>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f>Points!$J$42:$J$47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7-B636-4EE6-ABC8-0EBD58DF7C22}"/>
            </c:ext>
          </c:extLst>
        </c:ser>
        <c:ser>
          <c:idx val="8"/>
          <c:order val="8"/>
          <c:tx>
            <c:strRef>
              <c:f>Points!$K$41</c:f>
              <c:strCache>
                <c:ptCount val="1"/>
                <c:pt idx="0">
                  <c:v>Patent 9</c:v>
                </c:pt>
              </c:strCache>
            </c:strRef>
          </c:tx>
          <c:cat>
            <c:strRef>
              <c:f>Points!$B$42:$B$47</c:f>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f>Points!$K$42:$K$47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8-B636-4EE6-ABC8-0EBD58DF7C22}"/>
            </c:ext>
          </c:extLst>
        </c:ser>
        <c:ser>
          <c:idx val="9"/>
          <c:order val="9"/>
          <c:tx>
            <c:strRef>
              <c:f>Points!$L$41</c:f>
              <c:strCache>
                <c:ptCount val="1"/>
                <c:pt idx="0">
                  <c:v>Patent 10</c:v>
                </c:pt>
              </c:strCache>
            </c:strRef>
          </c:tx>
          <c:cat>
            <c:strRef>
              <c:f>Points!$B$42:$B$47</c:f>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f>Points!$L$42:$L$47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9-B636-4EE6-ABC8-0EBD58DF7C22}"/>
            </c:ext>
          </c:extLst>
        </c:ser>
        <c:dLbls>
          <c:showLegendKey val="0"/>
          <c:showVal val="0"/>
          <c:showCatName val="0"/>
          <c:showSerName val="0"/>
          <c:showPercent val="0"/>
          <c:showBubbleSize val="0"/>
        </c:dLbls>
        <c:axId val="499435592"/>
        <c:axId val="499438544"/>
        <c:extLst>
          <c:ext xmlns:c15="http://schemas.microsoft.com/office/drawing/2012/chart" uri="{02D57815-91ED-43cb-92C2-25804820EDAC}">
            <c15:filteredRadarSeries>
              <c15:ser>
                <c:idx val="10"/>
                <c:order val="10"/>
                <c:tx>
                  <c:strRef>
                    <c:extLst>
                      <c:ext uri="{02D57815-91ED-43cb-92C2-25804820EDAC}">
                        <c15:formulaRef>
                          <c15:sqref>Points!$M$41</c15:sqref>
                        </c15:formulaRef>
                      </c:ext>
                    </c:extLst>
                    <c:strCache>
                      <c:ptCount val="1"/>
                      <c:pt idx="0">
                        <c:v>Patent 11</c:v>
                      </c:pt>
                    </c:strCache>
                  </c:strRef>
                </c:tx>
                <c:cat>
                  <c:strRef>
                    <c:extLst>
                      <c:ex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c:ext uri="{02D57815-91ED-43cb-92C2-25804820EDAC}">
                        <c15:formulaRef>
                          <c15:sqref>Points!$M$42:$M$47</c15:sqref>
                        </c15:formulaRef>
                      </c:ext>
                    </c:extLst>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A-B636-4EE6-ABC8-0EBD58DF7C22}"/>
                  </c:ext>
                </c:extLst>
              </c15:ser>
            </c15:filteredRadarSeries>
            <c15:filteredRadarSeries>
              <c15:ser>
                <c:idx val="11"/>
                <c:order val="11"/>
                <c:tx>
                  <c:strRef>
                    <c:extLst xmlns:c15="http://schemas.microsoft.com/office/drawing/2012/chart">
                      <c:ext xmlns:c15="http://schemas.microsoft.com/office/drawing/2012/chart" uri="{02D57815-91ED-43cb-92C2-25804820EDAC}">
                        <c15:formulaRef>
                          <c15:sqref>Points!$N$41</c15:sqref>
                        </c15:formulaRef>
                      </c:ext>
                    </c:extLst>
                    <c:strCache>
                      <c:ptCount val="1"/>
                      <c:pt idx="0">
                        <c:v>Patent 12</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Points!$N$42:$N$47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0B-B636-4EE6-ABC8-0EBD58DF7C22}"/>
                  </c:ext>
                </c:extLst>
              </c15:ser>
            </c15:filteredRadarSeries>
            <c15:filteredRadarSeries>
              <c15:ser>
                <c:idx val="12"/>
                <c:order val="12"/>
                <c:tx>
                  <c:strRef>
                    <c:extLst xmlns:c15="http://schemas.microsoft.com/office/drawing/2012/chart">
                      <c:ext xmlns:c15="http://schemas.microsoft.com/office/drawing/2012/chart" uri="{02D57815-91ED-43cb-92C2-25804820EDAC}">
                        <c15:formulaRef>
                          <c15:sqref>Points!$O$41</c15:sqref>
                        </c15:formulaRef>
                      </c:ext>
                    </c:extLst>
                    <c:strCache>
                      <c:ptCount val="1"/>
                      <c:pt idx="0">
                        <c:v>Patent 13</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Points!$O$42:$O$47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0C-B636-4EE6-ABC8-0EBD58DF7C22}"/>
                  </c:ext>
                </c:extLst>
              </c15:ser>
            </c15:filteredRadarSeries>
            <c15:filteredRadarSeries>
              <c15:ser>
                <c:idx val="13"/>
                <c:order val="13"/>
                <c:tx>
                  <c:strRef>
                    <c:extLst xmlns:c15="http://schemas.microsoft.com/office/drawing/2012/chart">
                      <c:ext xmlns:c15="http://schemas.microsoft.com/office/drawing/2012/chart" uri="{02D57815-91ED-43cb-92C2-25804820EDAC}">
                        <c15:formulaRef>
                          <c15:sqref>Points!$P$41</c15:sqref>
                        </c15:formulaRef>
                      </c:ext>
                    </c:extLst>
                    <c:strCache>
                      <c:ptCount val="1"/>
                      <c:pt idx="0">
                        <c:v>Patent 14</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Points!$P$42:$P$47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0D-B636-4EE6-ABC8-0EBD58DF7C22}"/>
                  </c:ext>
                </c:extLst>
              </c15:ser>
            </c15:filteredRadarSeries>
            <c15:filteredRadarSeries>
              <c15:ser>
                <c:idx val="14"/>
                <c:order val="14"/>
                <c:tx>
                  <c:strRef>
                    <c:extLst xmlns:c15="http://schemas.microsoft.com/office/drawing/2012/chart">
                      <c:ext xmlns:c15="http://schemas.microsoft.com/office/drawing/2012/chart" uri="{02D57815-91ED-43cb-92C2-25804820EDAC}">
                        <c15:formulaRef>
                          <c15:sqref>Points!$Q$41</c15:sqref>
                        </c15:formulaRef>
                      </c:ext>
                    </c:extLst>
                    <c:strCache>
                      <c:ptCount val="1"/>
                      <c:pt idx="0">
                        <c:v>Patent 15</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Points!$Q$42:$Q$47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0E-B636-4EE6-ABC8-0EBD58DF7C22}"/>
                  </c:ext>
                </c:extLst>
              </c15:ser>
            </c15:filteredRadarSeries>
            <c15:filteredRadarSeries>
              <c15:ser>
                <c:idx val="15"/>
                <c:order val="15"/>
                <c:tx>
                  <c:strRef>
                    <c:extLst xmlns:c15="http://schemas.microsoft.com/office/drawing/2012/chart">
                      <c:ext xmlns:c15="http://schemas.microsoft.com/office/drawing/2012/chart" uri="{02D57815-91ED-43cb-92C2-25804820EDAC}">
                        <c15:formulaRef>
                          <c15:sqref>Points!$R$41</c15:sqref>
                        </c15:formulaRef>
                      </c:ext>
                    </c:extLst>
                    <c:strCache>
                      <c:ptCount val="1"/>
                      <c:pt idx="0">
                        <c:v>Patent 16</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Points!$R$42:$R$47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0F-B636-4EE6-ABC8-0EBD58DF7C22}"/>
                  </c:ext>
                </c:extLst>
              </c15:ser>
            </c15:filteredRadarSeries>
            <c15:filteredRadarSeries>
              <c15:ser>
                <c:idx val="16"/>
                <c:order val="16"/>
                <c:tx>
                  <c:strRef>
                    <c:extLst xmlns:c15="http://schemas.microsoft.com/office/drawing/2012/chart">
                      <c:ext xmlns:c15="http://schemas.microsoft.com/office/drawing/2012/chart" uri="{02D57815-91ED-43cb-92C2-25804820EDAC}">
                        <c15:formulaRef>
                          <c15:sqref>Points!$S$41</c15:sqref>
                        </c15:formulaRef>
                      </c:ext>
                    </c:extLst>
                    <c:strCache>
                      <c:ptCount val="1"/>
                      <c:pt idx="0">
                        <c:v>Patent 17</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Points!$S$42:$S$47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10-B636-4EE6-ABC8-0EBD58DF7C22}"/>
                  </c:ext>
                </c:extLst>
              </c15:ser>
            </c15:filteredRadarSeries>
            <c15:filteredRadarSeries>
              <c15:ser>
                <c:idx val="17"/>
                <c:order val="17"/>
                <c:tx>
                  <c:strRef>
                    <c:extLst xmlns:c15="http://schemas.microsoft.com/office/drawing/2012/chart">
                      <c:ext xmlns:c15="http://schemas.microsoft.com/office/drawing/2012/chart" uri="{02D57815-91ED-43cb-92C2-25804820EDAC}">
                        <c15:formulaRef>
                          <c15:sqref>Points!$T$41</c15:sqref>
                        </c15:formulaRef>
                      </c:ext>
                    </c:extLst>
                    <c:strCache>
                      <c:ptCount val="1"/>
                      <c:pt idx="0">
                        <c:v>Patent 18</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Points!$T$42:$T$47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11-B636-4EE6-ABC8-0EBD58DF7C22}"/>
                  </c:ext>
                </c:extLst>
              </c15:ser>
            </c15:filteredRadarSeries>
            <c15:filteredRadarSeries>
              <c15:ser>
                <c:idx val="18"/>
                <c:order val="18"/>
                <c:tx>
                  <c:strRef>
                    <c:extLst xmlns:c15="http://schemas.microsoft.com/office/drawing/2012/chart">
                      <c:ext xmlns:c15="http://schemas.microsoft.com/office/drawing/2012/chart" uri="{02D57815-91ED-43cb-92C2-25804820EDAC}">
                        <c15:formulaRef>
                          <c15:sqref>Points!$U$41</c15:sqref>
                        </c15:formulaRef>
                      </c:ext>
                    </c:extLst>
                    <c:strCache>
                      <c:ptCount val="1"/>
                      <c:pt idx="0">
                        <c:v>Patent 19</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Points!$U$42:$U$47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12-B636-4EE6-ABC8-0EBD58DF7C22}"/>
                  </c:ext>
                </c:extLst>
              </c15:ser>
            </c15:filteredRadarSeries>
            <c15:filteredRadarSeries>
              <c15:ser>
                <c:idx val="19"/>
                <c:order val="19"/>
                <c:tx>
                  <c:strRef>
                    <c:extLst xmlns:c15="http://schemas.microsoft.com/office/drawing/2012/chart">
                      <c:ext xmlns:c15="http://schemas.microsoft.com/office/drawing/2012/chart" uri="{02D57815-91ED-43cb-92C2-25804820EDAC}">
                        <c15:formulaRef>
                          <c15:sqref>Points!$V$41</c15:sqref>
                        </c15:formulaRef>
                      </c:ext>
                    </c:extLst>
                    <c:strCache>
                      <c:ptCount val="1"/>
                      <c:pt idx="0">
                        <c:v>Patent 20</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Points!$V$42:$V$47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13-B636-4EE6-ABC8-0EBD58DF7C22}"/>
                  </c:ext>
                </c:extLst>
              </c15:ser>
            </c15:filteredRadarSeries>
            <c15:filteredRadarSeries>
              <c15:ser>
                <c:idx val="20"/>
                <c:order val="20"/>
                <c:tx>
                  <c:strRef>
                    <c:extLst xmlns:c15="http://schemas.microsoft.com/office/drawing/2012/chart">
                      <c:ext xmlns:c15="http://schemas.microsoft.com/office/drawing/2012/chart" uri="{02D57815-91ED-43cb-92C2-25804820EDAC}">
                        <c15:formulaRef>
                          <c15:sqref>Points!$W$41</c15:sqref>
                        </c15:formulaRef>
                      </c:ext>
                    </c:extLst>
                    <c:strCache>
                      <c:ptCount val="1"/>
                      <c:pt idx="0">
                        <c:v>Patent 21</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Points!$W$42:$W$47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14-B636-4EE6-ABC8-0EBD58DF7C22}"/>
                  </c:ext>
                </c:extLst>
              </c15:ser>
            </c15:filteredRadarSeries>
            <c15:filteredRadarSeries>
              <c15:ser>
                <c:idx val="21"/>
                <c:order val="21"/>
                <c:tx>
                  <c:strRef>
                    <c:extLst xmlns:c15="http://schemas.microsoft.com/office/drawing/2012/chart">
                      <c:ext xmlns:c15="http://schemas.microsoft.com/office/drawing/2012/chart" uri="{02D57815-91ED-43cb-92C2-25804820EDAC}">
                        <c15:formulaRef>
                          <c15:sqref>Points!$X$41</c15:sqref>
                        </c15:formulaRef>
                      </c:ext>
                    </c:extLst>
                    <c:strCache>
                      <c:ptCount val="1"/>
                      <c:pt idx="0">
                        <c:v>Patent 22</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Points!$X$42:$X$47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15-B636-4EE6-ABC8-0EBD58DF7C22}"/>
                  </c:ext>
                </c:extLst>
              </c15:ser>
            </c15:filteredRadarSeries>
            <c15:filteredRadarSeries>
              <c15:ser>
                <c:idx val="22"/>
                <c:order val="22"/>
                <c:tx>
                  <c:strRef>
                    <c:extLst xmlns:c15="http://schemas.microsoft.com/office/drawing/2012/chart">
                      <c:ext xmlns:c15="http://schemas.microsoft.com/office/drawing/2012/chart" uri="{02D57815-91ED-43cb-92C2-25804820EDAC}">
                        <c15:formulaRef>
                          <c15:sqref>Points!$Y$41</c15:sqref>
                        </c15:formulaRef>
                      </c:ext>
                    </c:extLst>
                    <c:strCache>
                      <c:ptCount val="1"/>
                      <c:pt idx="0">
                        <c:v>Patent 23</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Points!$Y$42:$Y$47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16-B636-4EE6-ABC8-0EBD58DF7C22}"/>
                  </c:ext>
                </c:extLst>
              </c15:ser>
            </c15:filteredRadarSeries>
            <c15:filteredRadarSeries>
              <c15:ser>
                <c:idx val="23"/>
                <c:order val="23"/>
                <c:tx>
                  <c:strRef>
                    <c:extLst xmlns:c15="http://schemas.microsoft.com/office/drawing/2012/chart">
                      <c:ext xmlns:c15="http://schemas.microsoft.com/office/drawing/2012/chart" uri="{02D57815-91ED-43cb-92C2-25804820EDAC}">
                        <c15:formulaRef>
                          <c15:sqref>Points!$Z$41</c15:sqref>
                        </c15:formulaRef>
                      </c:ext>
                    </c:extLst>
                    <c:strCache>
                      <c:ptCount val="1"/>
                      <c:pt idx="0">
                        <c:v>Patent 24</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Points!$Z$42:$Z$47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17-B636-4EE6-ABC8-0EBD58DF7C22}"/>
                  </c:ext>
                </c:extLst>
              </c15:ser>
            </c15:filteredRadarSeries>
            <c15:filteredRadarSeries>
              <c15:ser>
                <c:idx val="24"/>
                <c:order val="24"/>
                <c:tx>
                  <c:strRef>
                    <c:extLst xmlns:c15="http://schemas.microsoft.com/office/drawing/2012/chart">
                      <c:ext xmlns:c15="http://schemas.microsoft.com/office/drawing/2012/chart" uri="{02D57815-91ED-43cb-92C2-25804820EDAC}">
                        <c15:formulaRef>
                          <c15:sqref>Points!$AA$41</c15:sqref>
                        </c15:formulaRef>
                      </c:ext>
                    </c:extLst>
                    <c:strCache>
                      <c:ptCount val="1"/>
                      <c:pt idx="0">
                        <c:v>Patent 25</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Points!$AA$42:$AA$47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18-B636-4EE6-ABC8-0EBD58DF7C22}"/>
                  </c:ext>
                </c:extLst>
              </c15:ser>
            </c15:filteredRadarSeries>
          </c:ext>
        </c:extLst>
      </c:radarChart>
      <c:catAx>
        <c:axId val="499435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9438544"/>
        <c:crosses val="autoZero"/>
        <c:auto val="1"/>
        <c:lblAlgn val="ctr"/>
        <c:lblOffset val="100"/>
        <c:noMultiLvlLbl val="0"/>
      </c:catAx>
      <c:valAx>
        <c:axId val="499438544"/>
        <c:scaling>
          <c:orientation val="minMax"/>
          <c:max val="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9435592"/>
        <c:crosses val="autoZero"/>
        <c:crossBetween val="between"/>
        <c:majorUnit val="1"/>
        <c:minorUnit val="1"/>
      </c:valAx>
      <c:spPr>
        <a:solidFill>
          <a:sysClr val="window" lastClr="FFFFFF"/>
        </a:solidFill>
      </c:spPr>
    </c:plotArea>
    <c:legend>
      <c:legendPos val="t"/>
      <c:layout>
        <c:manualLayout>
          <c:xMode val="edge"/>
          <c:yMode val="edge"/>
          <c:x val="8.5707302685649148E-2"/>
          <c:y val="0.11125148535537538"/>
          <c:w val="0.86966283570614278"/>
          <c:h val="0.2640301084687820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ysClr val="window" lastClr="FFFFFF"/>
    </a:solidFill>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Strategy</a:t>
            </a:r>
          </a:p>
        </c:rich>
      </c:tx>
      <c:overlay val="0"/>
      <c:spPr>
        <a:noFill/>
        <a:ln>
          <a:noFill/>
        </a:ln>
        <a:effectLst/>
      </c:spPr>
    </c:title>
    <c:autoTitleDeleted val="0"/>
    <c:plotArea>
      <c:layout>
        <c:manualLayout>
          <c:layoutTarget val="inner"/>
          <c:xMode val="edge"/>
          <c:yMode val="edge"/>
          <c:x val="0.41409580052493439"/>
          <c:y val="0.45628353747448236"/>
          <c:w val="0.22466951006124233"/>
          <c:h val="0.42530584718576847"/>
        </c:manualLayout>
      </c:layout>
      <c:radarChart>
        <c:radarStyle val="marker"/>
        <c:varyColors val="0"/>
        <c:ser>
          <c:idx val="0"/>
          <c:order val="0"/>
          <c:tx>
            <c:strRef>
              <c:f>Points!$C$51</c:f>
              <c:strCache>
                <c:ptCount val="1"/>
                <c:pt idx="0">
                  <c:v>Patent 1</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Points!$B$52:$B$59</c:f>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f>Points!$C$52:$C$59</c:f>
              <c:numCache>
                <c:formatCode>General</c:formatCode>
                <c:ptCount val="8"/>
                <c:pt idx="0">
                  <c:v>3</c:v>
                </c:pt>
                <c:pt idx="1">
                  <c:v>1</c:v>
                </c:pt>
                <c:pt idx="2">
                  <c:v>3</c:v>
                </c:pt>
                <c:pt idx="3">
                  <c:v>2</c:v>
                </c:pt>
                <c:pt idx="4">
                  <c:v>5</c:v>
                </c:pt>
                <c:pt idx="5">
                  <c:v>1</c:v>
                </c:pt>
                <c:pt idx="6">
                  <c:v>2</c:v>
                </c:pt>
                <c:pt idx="7">
                  <c:v>3</c:v>
                </c:pt>
              </c:numCache>
            </c:numRef>
          </c:val>
          <c:extLst>
            <c:ext xmlns:c16="http://schemas.microsoft.com/office/drawing/2014/chart" uri="{C3380CC4-5D6E-409C-BE32-E72D297353CC}">
              <c16:uniqueId val="{00000000-3707-4462-BB35-6EF6FC843D52}"/>
            </c:ext>
          </c:extLst>
        </c:ser>
        <c:ser>
          <c:idx val="1"/>
          <c:order val="1"/>
          <c:tx>
            <c:strRef>
              <c:f>Points!$D$51</c:f>
              <c:strCache>
                <c:ptCount val="1"/>
                <c:pt idx="0">
                  <c:v>Patent 2</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Points!$B$52:$B$59</c:f>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f>Points!$D$52:$D$59</c:f>
              <c:numCache>
                <c:formatCode>General</c:formatCode>
                <c:ptCount val="8"/>
                <c:pt idx="0">
                  <c:v>1</c:v>
                </c:pt>
                <c:pt idx="1">
                  <c:v>2</c:v>
                </c:pt>
                <c:pt idx="2">
                  <c:v>3</c:v>
                </c:pt>
                <c:pt idx="3">
                  <c:v>4</c:v>
                </c:pt>
                <c:pt idx="4">
                  <c:v>5</c:v>
                </c:pt>
                <c:pt idx="5">
                  <c:v>4</c:v>
                </c:pt>
                <c:pt idx="6">
                  <c:v>3</c:v>
                </c:pt>
                <c:pt idx="7">
                  <c:v>2</c:v>
                </c:pt>
              </c:numCache>
            </c:numRef>
          </c:val>
          <c:extLst xmlns:c15="http://schemas.microsoft.com/office/drawing/2012/chart">
            <c:ext xmlns:c16="http://schemas.microsoft.com/office/drawing/2014/chart" uri="{C3380CC4-5D6E-409C-BE32-E72D297353CC}">
              <c16:uniqueId val="{00000001-3707-4462-BB35-6EF6FC843D52}"/>
            </c:ext>
          </c:extLst>
        </c:ser>
        <c:ser>
          <c:idx val="2"/>
          <c:order val="2"/>
          <c:tx>
            <c:strRef>
              <c:f>Points!$E$51</c:f>
              <c:strCache>
                <c:ptCount val="1"/>
                <c:pt idx="0">
                  <c:v>Patent 3</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Points!$B$52:$B$59</c:f>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f>Points!$E$52:$E$59</c:f>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2-3707-4462-BB35-6EF6FC843D52}"/>
            </c:ext>
          </c:extLst>
        </c:ser>
        <c:ser>
          <c:idx val="3"/>
          <c:order val="3"/>
          <c:tx>
            <c:strRef>
              <c:f>Points!$F$51</c:f>
              <c:strCache>
                <c:ptCount val="1"/>
                <c:pt idx="0">
                  <c:v>Patent 4</c:v>
                </c:pt>
              </c:strCache>
            </c:strRef>
          </c:tx>
          <c:cat>
            <c:strRef>
              <c:f>Points!$B$52:$B$59</c:f>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f>Points!$F$52:$F$59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3-3707-4462-BB35-6EF6FC843D52}"/>
            </c:ext>
          </c:extLst>
        </c:ser>
        <c:ser>
          <c:idx val="4"/>
          <c:order val="4"/>
          <c:tx>
            <c:strRef>
              <c:f>Points!$G$51</c:f>
              <c:strCache>
                <c:ptCount val="1"/>
                <c:pt idx="0">
                  <c:v>Patent 5</c:v>
                </c:pt>
              </c:strCache>
            </c:strRef>
          </c:tx>
          <c:cat>
            <c:strRef>
              <c:f>Points!$B$52:$B$59</c:f>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f>Points!$G$52:$G$59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4-3707-4462-BB35-6EF6FC843D52}"/>
            </c:ext>
          </c:extLst>
        </c:ser>
        <c:ser>
          <c:idx val="5"/>
          <c:order val="5"/>
          <c:tx>
            <c:strRef>
              <c:f>Points!$H$51</c:f>
              <c:strCache>
                <c:ptCount val="1"/>
                <c:pt idx="0">
                  <c:v>Patent 6</c:v>
                </c:pt>
              </c:strCache>
            </c:strRef>
          </c:tx>
          <c:cat>
            <c:strRef>
              <c:f>Points!$B$52:$B$59</c:f>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f>Points!$H$52:$H$59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5-3707-4462-BB35-6EF6FC843D52}"/>
            </c:ext>
          </c:extLst>
        </c:ser>
        <c:ser>
          <c:idx val="6"/>
          <c:order val="6"/>
          <c:tx>
            <c:strRef>
              <c:f>Points!$I$51</c:f>
              <c:strCache>
                <c:ptCount val="1"/>
                <c:pt idx="0">
                  <c:v>Patent 7</c:v>
                </c:pt>
              </c:strCache>
            </c:strRef>
          </c:tx>
          <c:cat>
            <c:strRef>
              <c:f>Points!$B$52:$B$59</c:f>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f>Points!$I$52:$I$59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6-3707-4462-BB35-6EF6FC843D52}"/>
            </c:ext>
          </c:extLst>
        </c:ser>
        <c:ser>
          <c:idx val="7"/>
          <c:order val="7"/>
          <c:tx>
            <c:strRef>
              <c:f>Points!$J$51</c:f>
              <c:strCache>
                <c:ptCount val="1"/>
                <c:pt idx="0">
                  <c:v>Patent 8</c:v>
                </c:pt>
              </c:strCache>
            </c:strRef>
          </c:tx>
          <c:cat>
            <c:strRef>
              <c:f>Points!$B$52:$B$59</c:f>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f>Points!$J$52:$J$59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7-3707-4462-BB35-6EF6FC843D52}"/>
            </c:ext>
          </c:extLst>
        </c:ser>
        <c:ser>
          <c:idx val="8"/>
          <c:order val="8"/>
          <c:tx>
            <c:strRef>
              <c:f>Points!$K$51</c:f>
              <c:strCache>
                <c:ptCount val="1"/>
                <c:pt idx="0">
                  <c:v>Patent 9</c:v>
                </c:pt>
              </c:strCache>
            </c:strRef>
          </c:tx>
          <c:cat>
            <c:strRef>
              <c:f>Points!$B$52:$B$59</c:f>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f>Points!$K$52:$K$59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8-3707-4462-BB35-6EF6FC843D52}"/>
            </c:ext>
          </c:extLst>
        </c:ser>
        <c:ser>
          <c:idx val="9"/>
          <c:order val="9"/>
          <c:tx>
            <c:strRef>
              <c:f>Points!$L$51</c:f>
              <c:strCache>
                <c:ptCount val="1"/>
                <c:pt idx="0">
                  <c:v>Patent 10</c:v>
                </c:pt>
              </c:strCache>
            </c:strRef>
          </c:tx>
          <c:cat>
            <c:strRef>
              <c:f>Points!$B$52:$B$59</c:f>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f>Points!$L$52:$L$59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9-3707-4462-BB35-6EF6FC843D52}"/>
            </c:ext>
          </c:extLst>
        </c:ser>
        <c:dLbls>
          <c:showLegendKey val="0"/>
          <c:showVal val="0"/>
          <c:showCatName val="0"/>
          <c:showSerName val="0"/>
          <c:showPercent val="0"/>
          <c:showBubbleSize val="0"/>
        </c:dLbls>
        <c:axId val="499435592"/>
        <c:axId val="499438544"/>
        <c:extLst>
          <c:ext xmlns:c15="http://schemas.microsoft.com/office/drawing/2012/chart" uri="{02D57815-91ED-43cb-92C2-25804820EDAC}">
            <c15:filteredRadarSeries>
              <c15:ser>
                <c:idx val="10"/>
                <c:order val="10"/>
                <c:tx>
                  <c:strRef>
                    <c:extLst>
                      <c:ext uri="{02D57815-91ED-43cb-92C2-25804820EDAC}">
                        <c15:formulaRef>
                          <c15:sqref>Points!$M$51</c15:sqref>
                        </c15:formulaRef>
                      </c:ext>
                    </c:extLst>
                    <c:strCache>
                      <c:ptCount val="1"/>
                      <c:pt idx="0">
                        <c:v>Patent 11</c:v>
                      </c:pt>
                    </c:strCache>
                  </c:strRef>
                </c:tx>
                <c:cat>
                  <c:strRef>
                    <c:extLst>
                      <c:ex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c:ext uri="{02D57815-91ED-43cb-92C2-25804820EDAC}">
                        <c15:formulaRef>
                          <c15:sqref>Points!$M$52:$M$59</c15:sqref>
                        </c15:formulaRef>
                      </c:ext>
                    </c:extLst>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A-3707-4462-BB35-6EF6FC843D52}"/>
                  </c:ext>
                </c:extLst>
              </c15:ser>
            </c15:filteredRadarSeries>
            <c15:filteredRadarSeries>
              <c15:ser>
                <c:idx val="11"/>
                <c:order val="11"/>
                <c:tx>
                  <c:strRef>
                    <c:extLst xmlns:c15="http://schemas.microsoft.com/office/drawing/2012/chart">
                      <c:ext xmlns:c15="http://schemas.microsoft.com/office/drawing/2012/chart" uri="{02D57815-91ED-43cb-92C2-25804820EDAC}">
                        <c15:formulaRef>
                          <c15:sqref>Points!$N$51</c15:sqref>
                        </c15:formulaRef>
                      </c:ext>
                    </c:extLst>
                    <c:strCache>
                      <c:ptCount val="1"/>
                      <c:pt idx="0">
                        <c:v>Patent 12</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Points!$N$52:$N$59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B-3707-4462-BB35-6EF6FC843D52}"/>
                  </c:ext>
                </c:extLst>
              </c15:ser>
            </c15:filteredRadarSeries>
            <c15:filteredRadarSeries>
              <c15:ser>
                <c:idx val="12"/>
                <c:order val="12"/>
                <c:tx>
                  <c:strRef>
                    <c:extLst xmlns:c15="http://schemas.microsoft.com/office/drawing/2012/chart">
                      <c:ext xmlns:c15="http://schemas.microsoft.com/office/drawing/2012/chart" uri="{02D57815-91ED-43cb-92C2-25804820EDAC}">
                        <c15:formulaRef>
                          <c15:sqref>Points!$O$51</c15:sqref>
                        </c15:formulaRef>
                      </c:ext>
                    </c:extLst>
                    <c:strCache>
                      <c:ptCount val="1"/>
                      <c:pt idx="0">
                        <c:v>Patent 13</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Points!$O$52:$O$59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C-3707-4462-BB35-6EF6FC843D52}"/>
                  </c:ext>
                </c:extLst>
              </c15:ser>
            </c15:filteredRadarSeries>
            <c15:filteredRadarSeries>
              <c15:ser>
                <c:idx val="13"/>
                <c:order val="13"/>
                <c:tx>
                  <c:strRef>
                    <c:extLst xmlns:c15="http://schemas.microsoft.com/office/drawing/2012/chart">
                      <c:ext xmlns:c15="http://schemas.microsoft.com/office/drawing/2012/chart" uri="{02D57815-91ED-43cb-92C2-25804820EDAC}">
                        <c15:formulaRef>
                          <c15:sqref>Points!$P$51</c15:sqref>
                        </c15:formulaRef>
                      </c:ext>
                    </c:extLst>
                    <c:strCache>
                      <c:ptCount val="1"/>
                      <c:pt idx="0">
                        <c:v>Patent 14</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Points!$P$52:$P$59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D-3707-4462-BB35-6EF6FC843D52}"/>
                  </c:ext>
                </c:extLst>
              </c15:ser>
            </c15:filteredRadarSeries>
            <c15:filteredRadarSeries>
              <c15:ser>
                <c:idx val="14"/>
                <c:order val="14"/>
                <c:tx>
                  <c:strRef>
                    <c:extLst xmlns:c15="http://schemas.microsoft.com/office/drawing/2012/chart">
                      <c:ext xmlns:c15="http://schemas.microsoft.com/office/drawing/2012/chart" uri="{02D57815-91ED-43cb-92C2-25804820EDAC}">
                        <c15:formulaRef>
                          <c15:sqref>Points!$Q$51</c15:sqref>
                        </c15:formulaRef>
                      </c:ext>
                    </c:extLst>
                    <c:strCache>
                      <c:ptCount val="1"/>
                      <c:pt idx="0">
                        <c:v>Patent 15</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Points!$Q$52:$Q$59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E-3707-4462-BB35-6EF6FC843D52}"/>
                  </c:ext>
                </c:extLst>
              </c15:ser>
            </c15:filteredRadarSeries>
            <c15:filteredRadarSeries>
              <c15:ser>
                <c:idx val="15"/>
                <c:order val="15"/>
                <c:tx>
                  <c:strRef>
                    <c:extLst xmlns:c15="http://schemas.microsoft.com/office/drawing/2012/chart">
                      <c:ext xmlns:c15="http://schemas.microsoft.com/office/drawing/2012/chart" uri="{02D57815-91ED-43cb-92C2-25804820EDAC}">
                        <c15:formulaRef>
                          <c15:sqref>Points!$R$51</c15:sqref>
                        </c15:formulaRef>
                      </c:ext>
                    </c:extLst>
                    <c:strCache>
                      <c:ptCount val="1"/>
                      <c:pt idx="0">
                        <c:v>Patent 16</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Points!$R$52:$R$59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F-3707-4462-BB35-6EF6FC843D52}"/>
                  </c:ext>
                </c:extLst>
              </c15:ser>
            </c15:filteredRadarSeries>
            <c15:filteredRadarSeries>
              <c15:ser>
                <c:idx val="16"/>
                <c:order val="16"/>
                <c:tx>
                  <c:strRef>
                    <c:extLst xmlns:c15="http://schemas.microsoft.com/office/drawing/2012/chart">
                      <c:ext xmlns:c15="http://schemas.microsoft.com/office/drawing/2012/chart" uri="{02D57815-91ED-43cb-92C2-25804820EDAC}">
                        <c15:formulaRef>
                          <c15:sqref>Points!$S$51</c15:sqref>
                        </c15:formulaRef>
                      </c:ext>
                    </c:extLst>
                    <c:strCache>
                      <c:ptCount val="1"/>
                      <c:pt idx="0">
                        <c:v>Patent 17</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Points!$S$52:$S$59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0-3707-4462-BB35-6EF6FC843D52}"/>
                  </c:ext>
                </c:extLst>
              </c15:ser>
            </c15:filteredRadarSeries>
            <c15:filteredRadarSeries>
              <c15:ser>
                <c:idx val="17"/>
                <c:order val="17"/>
                <c:tx>
                  <c:strRef>
                    <c:extLst xmlns:c15="http://schemas.microsoft.com/office/drawing/2012/chart">
                      <c:ext xmlns:c15="http://schemas.microsoft.com/office/drawing/2012/chart" uri="{02D57815-91ED-43cb-92C2-25804820EDAC}">
                        <c15:formulaRef>
                          <c15:sqref>Points!$T$51</c15:sqref>
                        </c15:formulaRef>
                      </c:ext>
                    </c:extLst>
                    <c:strCache>
                      <c:ptCount val="1"/>
                      <c:pt idx="0">
                        <c:v>Patent 18</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Points!$T$52:$T$59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1-3707-4462-BB35-6EF6FC843D52}"/>
                  </c:ext>
                </c:extLst>
              </c15:ser>
            </c15:filteredRadarSeries>
            <c15:filteredRadarSeries>
              <c15:ser>
                <c:idx val="18"/>
                <c:order val="18"/>
                <c:tx>
                  <c:strRef>
                    <c:extLst xmlns:c15="http://schemas.microsoft.com/office/drawing/2012/chart">
                      <c:ext xmlns:c15="http://schemas.microsoft.com/office/drawing/2012/chart" uri="{02D57815-91ED-43cb-92C2-25804820EDAC}">
                        <c15:formulaRef>
                          <c15:sqref>Points!$U$51</c15:sqref>
                        </c15:formulaRef>
                      </c:ext>
                    </c:extLst>
                    <c:strCache>
                      <c:ptCount val="1"/>
                      <c:pt idx="0">
                        <c:v>Patent 19</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Points!$U$52:$U$59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2-3707-4462-BB35-6EF6FC843D52}"/>
                  </c:ext>
                </c:extLst>
              </c15:ser>
            </c15:filteredRadarSeries>
            <c15:filteredRadarSeries>
              <c15:ser>
                <c:idx val="19"/>
                <c:order val="19"/>
                <c:tx>
                  <c:strRef>
                    <c:extLst xmlns:c15="http://schemas.microsoft.com/office/drawing/2012/chart">
                      <c:ext xmlns:c15="http://schemas.microsoft.com/office/drawing/2012/chart" uri="{02D57815-91ED-43cb-92C2-25804820EDAC}">
                        <c15:formulaRef>
                          <c15:sqref>Points!$V$51</c15:sqref>
                        </c15:formulaRef>
                      </c:ext>
                    </c:extLst>
                    <c:strCache>
                      <c:ptCount val="1"/>
                      <c:pt idx="0">
                        <c:v>Patent 20</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Points!$V$52:$V$59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3-3707-4462-BB35-6EF6FC843D52}"/>
                  </c:ext>
                </c:extLst>
              </c15:ser>
            </c15:filteredRadarSeries>
            <c15:filteredRadarSeries>
              <c15:ser>
                <c:idx val="20"/>
                <c:order val="20"/>
                <c:tx>
                  <c:strRef>
                    <c:extLst xmlns:c15="http://schemas.microsoft.com/office/drawing/2012/chart">
                      <c:ext xmlns:c15="http://schemas.microsoft.com/office/drawing/2012/chart" uri="{02D57815-91ED-43cb-92C2-25804820EDAC}">
                        <c15:formulaRef>
                          <c15:sqref>Points!$W$51</c15:sqref>
                        </c15:formulaRef>
                      </c:ext>
                    </c:extLst>
                    <c:strCache>
                      <c:ptCount val="1"/>
                      <c:pt idx="0">
                        <c:v>Patent 21</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Points!$W$52:$W$59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4-3707-4462-BB35-6EF6FC843D52}"/>
                  </c:ext>
                </c:extLst>
              </c15:ser>
            </c15:filteredRadarSeries>
            <c15:filteredRadarSeries>
              <c15:ser>
                <c:idx val="21"/>
                <c:order val="21"/>
                <c:tx>
                  <c:strRef>
                    <c:extLst xmlns:c15="http://schemas.microsoft.com/office/drawing/2012/chart">
                      <c:ext xmlns:c15="http://schemas.microsoft.com/office/drawing/2012/chart" uri="{02D57815-91ED-43cb-92C2-25804820EDAC}">
                        <c15:formulaRef>
                          <c15:sqref>Points!$X$51</c15:sqref>
                        </c15:formulaRef>
                      </c:ext>
                    </c:extLst>
                    <c:strCache>
                      <c:ptCount val="1"/>
                      <c:pt idx="0">
                        <c:v>Patent 22</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Points!$X$52:$X$59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5-3707-4462-BB35-6EF6FC843D52}"/>
                  </c:ext>
                </c:extLst>
              </c15:ser>
            </c15:filteredRadarSeries>
            <c15:filteredRadarSeries>
              <c15:ser>
                <c:idx val="22"/>
                <c:order val="22"/>
                <c:tx>
                  <c:strRef>
                    <c:extLst xmlns:c15="http://schemas.microsoft.com/office/drawing/2012/chart">
                      <c:ext xmlns:c15="http://schemas.microsoft.com/office/drawing/2012/chart" uri="{02D57815-91ED-43cb-92C2-25804820EDAC}">
                        <c15:formulaRef>
                          <c15:sqref>Points!$Y$51</c15:sqref>
                        </c15:formulaRef>
                      </c:ext>
                    </c:extLst>
                    <c:strCache>
                      <c:ptCount val="1"/>
                      <c:pt idx="0">
                        <c:v>Patent 23</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Points!$Y$52:$Y$59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6-3707-4462-BB35-6EF6FC843D52}"/>
                  </c:ext>
                </c:extLst>
              </c15:ser>
            </c15:filteredRadarSeries>
            <c15:filteredRadarSeries>
              <c15:ser>
                <c:idx val="23"/>
                <c:order val="23"/>
                <c:tx>
                  <c:strRef>
                    <c:extLst xmlns:c15="http://schemas.microsoft.com/office/drawing/2012/chart">
                      <c:ext xmlns:c15="http://schemas.microsoft.com/office/drawing/2012/chart" uri="{02D57815-91ED-43cb-92C2-25804820EDAC}">
                        <c15:formulaRef>
                          <c15:sqref>Points!$Z$51</c15:sqref>
                        </c15:formulaRef>
                      </c:ext>
                    </c:extLst>
                    <c:strCache>
                      <c:ptCount val="1"/>
                      <c:pt idx="0">
                        <c:v>Patent 24</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Points!$Z$52:$Z$59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7-3707-4462-BB35-6EF6FC843D52}"/>
                  </c:ext>
                </c:extLst>
              </c15:ser>
            </c15:filteredRadarSeries>
            <c15:filteredRadarSeries>
              <c15:ser>
                <c:idx val="24"/>
                <c:order val="24"/>
                <c:tx>
                  <c:strRef>
                    <c:extLst xmlns:c15="http://schemas.microsoft.com/office/drawing/2012/chart">
                      <c:ext xmlns:c15="http://schemas.microsoft.com/office/drawing/2012/chart" uri="{02D57815-91ED-43cb-92C2-25804820EDAC}">
                        <c15:formulaRef>
                          <c15:sqref>Points!$AA$51</c15:sqref>
                        </c15:formulaRef>
                      </c:ext>
                    </c:extLst>
                    <c:strCache>
                      <c:ptCount val="1"/>
                      <c:pt idx="0">
                        <c:v>Patent 25</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Points!$AA$52:$AA$59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8-3707-4462-BB35-6EF6FC843D52}"/>
                  </c:ext>
                </c:extLst>
              </c15:ser>
            </c15:filteredRadarSeries>
          </c:ext>
        </c:extLst>
      </c:radarChart>
      <c:catAx>
        <c:axId val="499435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9438544"/>
        <c:crosses val="autoZero"/>
        <c:auto val="1"/>
        <c:lblAlgn val="ctr"/>
        <c:lblOffset val="100"/>
        <c:noMultiLvlLbl val="0"/>
      </c:catAx>
      <c:valAx>
        <c:axId val="499438544"/>
        <c:scaling>
          <c:orientation val="minMax"/>
          <c:max val="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9435592"/>
        <c:crosses val="autoZero"/>
        <c:crossBetween val="between"/>
        <c:majorUnit val="1"/>
        <c:minorUnit val="1"/>
      </c:valAx>
      <c:spPr>
        <a:solidFill>
          <a:sysClr val="window" lastClr="FFFFFF"/>
        </a:solidFill>
      </c:spPr>
    </c:plotArea>
    <c:legend>
      <c:legendPos val="t"/>
      <c:layout>
        <c:manualLayout>
          <c:xMode val="edge"/>
          <c:yMode val="edge"/>
          <c:x val="8.5707302685649148E-2"/>
          <c:y val="0.11125148535537538"/>
          <c:w val="0.86966283570614278"/>
          <c:h val="0.2148055653491074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ysClr val="window" lastClr="FFFFFF"/>
    </a:solidFill>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sz="1200"/>
            </a:pPr>
            <a:r>
              <a:rPr lang="en-GB" sz="1200"/>
              <a:t>Opportunity/Risk matrix</a:t>
            </a:r>
          </a:p>
        </c:rich>
      </c:tx>
      <c:layout>
        <c:manualLayout>
          <c:xMode val="edge"/>
          <c:yMode val="edge"/>
          <c:x val="0.40735488961583344"/>
          <c:y val="5.1201348738197936E-3"/>
        </c:manualLayout>
      </c:layout>
      <c:overlay val="0"/>
    </c:title>
    <c:autoTitleDeleted val="0"/>
    <c:plotArea>
      <c:layout>
        <c:manualLayout>
          <c:layoutTarget val="inner"/>
          <c:xMode val="edge"/>
          <c:yMode val="edge"/>
          <c:x val="0.10339189012240962"/>
          <c:y val="9.4388733707095704E-2"/>
          <c:w val="0.85057411613989931"/>
          <c:h val="0.74226750420855347"/>
        </c:manualLayout>
      </c:layout>
      <c:scatterChart>
        <c:scatterStyle val="smoothMarker"/>
        <c:varyColors val="0"/>
        <c:ser>
          <c:idx val="25"/>
          <c:order val="25"/>
          <c:tx>
            <c:v>Horizontal line</c:v>
          </c:tx>
          <c:spPr>
            <a:ln>
              <a:solidFill>
                <a:schemeClr val="tx1"/>
              </a:solidFill>
            </a:ln>
          </c:spPr>
          <c:marker>
            <c:symbol val="none"/>
          </c:marker>
          <c:dLbls>
            <c:delete val="1"/>
          </c:dLbls>
          <c:xVal>
            <c:numRef>
              <c:f>'RiskOpportunity Calculation'!$B$92:$B$93</c:f>
              <c:numCache>
                <c:formatCode>General</c:formatCode>
                <c:ptCount val="2"/>
                <c:pt idx="0">
                  <c:v>0</c:v>
                </c:pt>
                <c:pt idx="1">
                  <c:v>1</c:v>
                </c:pt>
              </c:numCache>
            </c:numRef>
          </c:xVal>
          <c:yVal>
            <c:numRef>
              <c:f>'RiskOpportunity Calculation'!$C$92:$C$93</c:f>
              <c:numCache>
                <c:formatCode>General</c:formatCode>
                <c:ptCount val="2"/>
                <c:pt idx="0">
                  <c:v>-0.5</c:v>
                </c:pt>
                <c:pt idx="1">
                  <c:v>-0.5</c:v>
                </c:pt>
              </c:numCache>
            </c:numRef>
          </c:yVal>
          <c:smooth val="1"/>
          <c:extLst>
            <c:ext xmlns:c16="http://schemas.microsoft.com/office/drawing/2014/chart" uri="{C3380CC4-5D6E-409C-BE32-E72D297353CC}">
              <c16:uniqueId val="{0000000A-460E-4636-9A83-7A1DE9351D97}"/>
            </c:ext>
          </c:extLst>
        </c:ser>
        <c:dLbls>
          <c:showLegendKey val="0"/>
          <c:showVal val="1"/>
          <c:showCatName val="0"/>
          <c:showSerName val="0"/>
          <c:showPercent val="0"/>
          <c:showBubbleSize val="0"/>
        </c:dLbls>
        <c:axId val="724885040"/>
        <c:axId val="724883072"/>
      </c:scatterChart>
      <c:scatterChart>
        <c:scatterStyle val="lineMarker"/>
        <c:varyColors val="0"/>
        <c:ser>
          <c:idx val="0"/>
          <c:order val="0"/>
          <c:tx>
            <c:strRef>
              <c:f>'RiskOpportunity Calculation'!$B$87</c:f>
              <c:strCache>
                <c:ptCount val="1"/>
                <c:pt idx="0">
                  <c:v>Patent 1</c:v>
                </c:pt>
              </c:strCache>
            </c:strRef>
          </c:tx>
          <c:spPr>
            <a:ln w="25400">
              <a:noFill/>
            </a:ln>
          </c:spPr>
          <c:marker>
            <c:symbol val="circle"/>
            <c:size val="10"/>
            <c:spPr>
              <a:solidFill>
                <a:srgbClr val="D93317"/>
              </a:solidFill>
              <a:ln w="6350"/>
            </c:spPr>
          </c:marker>
          <c:dLbls>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'RiskOpportunity Calculation'!$B$88</c:f>
              <c:numCache>
                <c:formatCode>General</c:formatCode>
                <c:ptCount val="1"/>
                <c:pt idx="0">
                  <c:v>0.71666666666666667</c:v>
                </c:pt>
              </c:numCache>
            </c:numRef>
          </c:xVal>
          <c:yVal>
            <c:numRef>
              <c:f>'RiskOpportunity Calculation'!$B$89</c:f>
              <c:numCache>
                <c:formatCode>General</c:formatCode>
                <c:ptCount val="1"/>
                <c:pt idx="0">
                  <c:v>-0.47619047619047616</c:v>
                </c:pt>
              </c:numCache>
            </c:numRef>
          </c:yVal>
          <c:smooth val="0"/>
          <c:extLst>
            <c:ext xmlns:c16="http://schemas.microsoft.com/office/drawing/2014/chart" uri="{C3380CC4-5D6E-409C-BE32-E72D297353CC}">
              <c16:uniqueId val="{00000000-460E-4636-9A83-7A1DE9351D97}"/>
            </c:ext>
          </c:extLst>
        </c:ser>
        <c:ser>
          <c:idx val="1"/>
          <c:order val="1"/>
          <c:tx>
            <c:strRef>
              <c:f>'RiskOpportunity Calculation'!$C$87</c:f>
              <c:strCache>
                <c:ptCount val="1"/>
                <c:pt idx="0">
                  <c:v>Patent 2</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'RiskOpportunity Calculation'!$C$88</c:f>
              <c:numCache>
                <c:formatCode>General</c:formatCode>
                <c:ptCount val="1"/>
                <c:pt idx="0">
                  <c:v>0.38333333333333336</c:v>
                </c:pt>
              </c:numCache>
            </c:numRef>
          </c:xVal>
          <c:yVal>
            <c:numRef>
              <c:f>'RiskOpportunity Calculation'!$C$89</c:f>
              <c:numCache>
                <c:formatCode>General</c:formatCode>
                <c:ptCount val="1"/>
                <c:pt idx="0">
                  <c:v>-0.55952380952380953</c:v>
                </c:pt>
              </c:numCache>
            </c:numRef>
          </c:yVal>
          <c:smooth val="0"/>
          <c:extLst>
            <c:ext xmlns:c16="http://schemas.microsoft.com/office/drawing/2014/chart" uri="{C3380CC4-5D6E-409C-BE32-E72D297353CC}">
              <c16:uniqueId val="{00000001-460E-4636-9A83-7A1DE9351D97}"/>
            </c:ext>
          </c:extLst>
        </c:ser>
        <c:ser>
          <c:idx val="2"/>
          <c:order val="2"/>
          <c:tx>
            <c:strRef>
              <c:f>'RiskOpportunity Calculation'!$D$87</c:f>
              <c:strCache>
                <c:ptCount val="1"/>
                <c:pt idx="0">
                  <c:v>Patent 3</c:v>
                </c:pt>
              </c:strCache>
              <c:extLst xmlns:c15="http://schemas.microsoft.com/office/drawing/2012/chart"/>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f>'RiskOpportunity Calculation'!$D$88</c:f>
              <c:numCache>
                <c:formatCode>General</c:formatCode>
                <c:ptCount val="1"/>
                <c:pt idx="0">
                  <c:v>0</c:v>
                </c:pt>
              </c:numCache>
              <c:extLst xmlns:c15="http://schemas.microsoft.com/office/drawing/2012/chart"/>
            </c:numRef>
          </c:xVal>
          <c:yVal>
            <c:numRef>
              <c:f>'RiskOpportunity Calculation'!$D$89</c:f>
              <c:numCache>
                <c:formatCode>General</c:formatCode>
                <c:ptCount val="1"/>
                <c:pt idx="0">
                  <c:v>0</c:v>
                </c:pt>
              </c:numCache>
              <c:extLst xmlns:c15="http://schemas.microsoft.com/office/drawing/2012/chart"/>
            </c:numRef>
          </c:yVal>
          <c:smooth val="0"/>
          <c:extLst xmlns:c15="http://schemas.microsoft.com/office/drawing/2012/chart">
            <c:ext xmlns:c16="http://schemas.microsoft.com/office/drawing/2014/chart" uri="{C3380CC4-5D6E-409C-BE32-E72D297353CC}">
              <c16:uniqueId val="{00000002-460E-4636-9A83-7A1DE9351D97}"/>
            </c:ext>
          </c:extLst>
        </c:ser>
        <c:ser>
          <c:idx val="3"/>
          <c:order val="3"/>
          <c:tx>
            <c:strRef>
              <c:f>'RiskOpportunity Calculation'!$E$87</c:f>
              <c:strCache>
                <c:ptCount val="1"/>
                <c:pt idx="0">
                  <c:v>Patent 4</c:v>
                </c:pt>
              </c:strCache>
              <c:extLst xmlns:c15="http://schemas.microsoft.com/office/drawing/2012/chart"/>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f>'RiskOpportunity Calculation'!$E$88</c:f>
              <c:numCache>
                <c:formatCode>General</c:formatCode>
                <c:ptCount val="1"/>
                <c:pt idx="0">
                  <c:v>0</c:v>
                </c:pt>
              </c:numCache>
              <c:extLst xmlns:c15="http://schemas.microsoft.com/office/drawing/2012/chart"/>
            </c:numRef>
          </c:xVal>
          <c:yVal>
            <c:numRef>
              <c:f>'RiskOpportunity Calculation'!$E$89</c:f>
              <c:numCache>
                <c:formatCode>General</c:formatCode>
                <c:ptCount val="1"/>
                <c:pt idx="0">
                  <c:v>0</c:v>
                </c:pt>
              </c:numCache>
              <c:extLst xmlns:c15="http://schemas.microsoft.com/office/drawing/2012/chart"/>
            </c:numRef>
          </c:yVal>
          <c:smooth val="0"/>
          <c:extLst xmlns:c15="http://schemas.microsoft.com/office/drawing/2012/chart">
            <c:ext xmlns:c16="http://schemas.microsoft.com/office/drawing/2014/chart" uri="{C3380CC4-5D6E-409C-BE32-E72D297353CC}">
              <c16:uniqueId val="{00000003-460E-4636-9A83-7A1DE9351D97}"/>
            </c:ext>
          </c:extLst>
        </c:ser>
        <c:ser>
          <c:idx val="4"/>
          <c:order val="4"/>
          <c:tx>
            <c:strRef>
              <c:f>'RiskOpportunity Calculation'!$F$87</c:f>
              <c:strCache>
                <c:ptCount val="1"/>
                <c:pt idx="0">
                  <c:v>Patent 5</c:v>
                </c:pt>
              </c:strCache>
              <c:extLst xmlns:c15="http://schemas.microsoft.com/office/drawing/2012/chart"/>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f>'RiskOpportunity Calculation'!$F$88</c:f>
              <c:numCache>
                <c:formatCode>General</c:formatCode>
                <c:ptCount val="1"/>
                <c:pt idx="0">
                  <c:v>0</c:v>
                </c:pt>
              </c:numCache>
              <c:extLst xmlns:c15="http://schemas.microsoft.com/office/drawing/2012/chart"/>
            </c:numRef>
          </c:xVal>
          <c:yVal>
            <c:numRef>
              <c:f>'RiskOpportunity Calculation'!$F$89</c:f>
              <c:numCache>
                <c:formatCode>General</c:formatCode>
                <c:ptCount val="1"/>
                <c:pt idx="0">
                  <c:v>0</c:v>
                </c:pt>
              </c:numCache>
              <c:extLst xmlns:c15="http://schemas.microsoft.com/office/drawing/2012/chart"/>
            </c:numRef>
          </c:yVal>
          <c:smooth val="0"/>
          <c:extLst xmlns:c15="http://schemas.microsoft.com/office/drawing/2012/chart">
            <c:ext xmlns:c16="http://schemas.microsoft.com/office/drawing/2014/chart" uri="{C3380CC4-5D6E-409C-BE32-E72D297353CC}">
              <c16:uniqueId val="{00000004-460E-4636-9A83-7A1DE9351D97}"/>
            </c:ext>
          </c:extLst>
        </c:ser>
        <c:ser>
          <c:idx val="5"/>
          <c:order val="5"/>
          <c:tx>
            <c:strRef>
              <c:f>'RiskOpportunity Calculation'!$G$87</c:f>
              <c:strCache>
                <c:ptCount val="1"/>
                <c:pt idx="0">
                  <c:v>Patent 6</c:v>
                </c:pt>
              </c:strCache>
              <c:extLst xmlns:c15="http://schemas.microsoft.com/office/drawing/2012/chart"/>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f>'RiskOpportunity Calculation'!$G$88</c:f>
              <c:numCache>
                <c:formatCode>General</c:formatCode>
                <c:ptCount val="1"/>
                <c:pt idx="0">
                  <c:v>0</c:v>
                </c:pt>
              </c:numCache>
              <c:extLst xmlns:c15="http://schemas.microsoft.com/office/drawing/2012/chart"/>
            </c:numRef>
          </c:xVal>
          <c:yVal>
            <c:numRef>
              <c:f>'RiskOpportunity Calculation'!$G$89</c:f>
              <c:numCache>
                <c:formatCode>General</c:formatCode>
                <c:ptCount val="1"/>
                <c:pt idx="0">
                  <c:v>0</c:v>
                </c:pt>
              </c:numCache>
              <c:extLst xmlns:c15="http://schemas.microsoft.com/office/drawing/2012/chart"/>
            </c:numRef>
          </c:yVal>
          <c:smooth val="0"/>
          <c:extLst xmlns:c15="http://schemas.microsoft.com/office/drawing/2012/chart">
            <c:ext xmlns:c16="http://schemas.microsoft.com/office/drawing/2014/chart" uri="{C3380CC4-5D6E-409C-BE32-E72D297353CC}">
              <c16:uniqueId val="{00000005-460E-4636-9A83-7A1DE9351D97}"/>
            </c:ext>
          </c:extLst>
        </c:ser>
        <c:ser>
          <c:idx val="6"/>
          <c:order val="6"/>
          <c:tx>
            <c:strRef>
              <c:f>'RiskOpportunity Calculation'!$H$87</c:f>
              <c:strCache>
                <c:ptCount val="1"/>
                <c:pt idx="0">
                  <c:v>Patent 7</c:v>
                </c:pt>
              </c:strCache>
              <c:extLst xmlns:c15="http://schemas.microsoft.com/office/drawing/2012/chart"/>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f>'RiskOpportunity Calculation'!$H$88</c:f>
              <c:numCache>
                <c:formatCode>General</c:formatCode>
                <c:ptCount val="1"/>
                <c:pt idx="0">
                  <c:v>0</c:v>
                </c:pt>
              </c:numCache>
              <c:extLst xmlns:c15="http://schemas.microsoft.com/office/drawing/2012/chart"/>
            </c:numRef>
          </c:xVal>
          <c:yVal>
            <c:numRef>
              <c:f>'RiskOpportunity Calculation'!$H$89</c:f>
              <c:numCache>
                <c:formatCode>General</c:formatCode>
                <c:ptCount val="1"/>
                <c:pt idx="0">
                  <c:v>0</c:v>
                </c:pt>
              </c:numCache>
              <c:extLst xmlns:c15="http://schemas.microsoft.com/office/drawing/2012/chart"/>
            </c:numRef>
          </c:yVal>
          <c:smooth val="0"/>
          <c:extLst xmlns:c15="http://schemas.microsoft.com/office/drawing/2012/chart">
            <c:ext xmlns:c16="http://schemas.microsoft.com/office/drawing/2014/chart" uri="{C3380CC4-5D6E-409C-BE32-E72D297353CC}">
              <c16:uniqueId val="{00000006-460E-4636-9A83-7A1DE9351D97}"/>
            </c:ext>
          </c:extLst>
        </c:ser>
        <c:ser>
          <c:idx val="7"/>
          <c:order val="7"/>
          <c:tx>
            <c:strRef>
              <c:f>'RiskOpportunity Calculation'!$I$87</c:f>
              <c:strCache>
                <c:ptCount val="1"/>
                <c:pt idx="0">
                  <c:v>Patent 8</c:v>
                </c:pt>
              </c:strCache>
              <c:extLst xmlns:c15="http://schemas.microsoft.com/office/drawing/2012/chart"/>
            </c:strRef>
          </c:tx>
          <c:spPr>
            <a:ln w="25400">
              <a:noFill/>
            </a:ln>
          </c:spPr>
          <c:marker>
            <c:symbol val="circle"/>
            <c:size val="9"/>
          </c:marker>
          <c:dLbls>
            <c:spPr>
              <a:noFill/>
              <a:ln>
                <a:noFill/>
              </a:ln>
              <a:effectLst/>
            </c:spPr>
            <c:dLblPos val="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f>'RiskOpportunity Calculation'!$I$88</c:f>
              <c:numCache>
                <c:formatCode>General</c:formatCode>
                <c:ptCount val="1"/>
                <c:pt idx="0">
                  <c:v>0</c:v>
                </c:pt>
              </c:numCache>
              <c:extLst xmlns:c15="http://schemas.microsoft.com/office/drawing/2012/chart"/>
            </c:numRef>
          </c:xVal>
          <c:yVal>
            <c:numRef>
              <c:f>'RiskOpportunity Calculation'!$I$89</c:f>
              <c:numCache>
                <c:formatCode>General</c:formatCode>
                <c:ptCount val="1"/>
                <c:pt idx="0">
                  <c:v>0</c:v>
                </c:pt>
              </c:numCache>
              <c:extLst xmlns:c15="http://schemas.microsoft.com/office/drawing/2012/chart"/>
            </c:numRef>
          </c:yVal>
          <c:smooth val="0"/>
          <c:extLst xmlns:c15="http://schemas.microsoft.com/office/drawing/2012/chart">
            <c:ext xmlns:c16="http://schemas.microsoft.com/office/drawing/2014/chart" uri="{C3380CC4-5D6E-409C-BE32-E72D297353CC}">
              <c16:uniqueId val="{00000007-460E-4636-9A83-7A1DE9351D97}"/>
            </c:ext>
          </c:extLst>
        </c:ser>
        <c:ser>
          <c:idx val="8"/>
          <c:order val="8"/>
          <c:tx>
            <c:strRef>
              <c:f>'RiskOpportunity Calculation'!$J$87</c:f>
              <c:strCache>
                <c:ptCount val="1"/>
                <c:pt idx="0">
                  <c:v>Patent 9</c:v>
                </c:pt>
              </c:strCache>
              <c:extLst xmlns:c15="http://schemas.microsoft.com/office/drawing/2012/chart"/>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f>'RiskOpportunity Calculation'!$J$88</c:f>
              <c:numCache>
                <c:formatCode>General</c:formatCode>
                <c:ptCount val="1"/>
                <c:pt idx="0">
                  <c:v>0</c:v>
                </c:pt>
              </c:numCache>
              <c:extLst xmlns:c15="http://schemas.microsoft.com/office/drawing/2012/chart"/>
            </c:numRef>
          </c:xVal>
          <c:yVal>
            <c:numRef>
              <c:f>'RiskOpportunity Calculation'!$J$89</c:f>
              <c:numCache>
                <c:formatCode>General</c:formatCode>
                <c:ptCount val="1"/>
                <c:pt idx="0">
                  <c:v>0</c:v>
                </c:pt>
              </c:numCache>
              <c:extLst xmlns:c15="http://schemas.microsoft.com/office/drawing/2012/chart"/>
            </c:numRef>
          </c:yVal>
          <c:smooth val="0"/>
          <c:extLst xmlns:c15="http://schemas.microsoft.com/office/drawing/2012/chart">
            <c:ext xmlns:c16="http://schemas.microsoft.com/office/drawing/2014/chart" uri="{C3380CC4-5D6E-409C-BE32-E72D297353CC}">
              <c16:uniqueId val="{00000008-460E-4636-9A83-7A1DE9351D97}"/>
            </c:ext>
          </c:extLst>
        </c:ser>
        <c:ser>
          <c:idx val="9"/>
          <c:order val="9"/>
          <c:tx>
            <c:strRef>
              <c:f>'RiskOpportunity Calculation'!$K$87</c:f>
              <c:strCache>
                <c:ptCount val="1"/>
                <c:pt idx="0">
                  <c:v>Patent 10</c:v>
                </c:pt>
              </c:strCache>
              <c:extLst xmlns:c15="http://schemas.microsoft.com/office/drawing/2012/chart"/>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f>'RiskOpportunity Calculation'!$K$88</c:f>
              <c:numCache>
                <c:formatCode>General</c:formatCode>
                <c:ptCount val="1"/>
                <c:pt idx="0">
                  <c:v>0</c:v>
                </c:pt>
              </c:numCache>
              <c:extLst xmlns:c15="http://schemas.microsoft.com/office/drawing/2012/chart"/>
            </c:numRef>
          </c:xVal>
          <c:yVal>
            <c:numRef>
              <c:f>'RiskOpportunity Calculation'!$K$89</c:f>
              <c:numCache>
                <c:formatCode>General</c:formatCode>
                <c:ptCount val="1"/>
                <c:pt idx="0">
                  <c:v>0</c:v>
                </c:pt>
              </c:numCache>
              <c:extLst xmlns:c15="http://schemas.microsoft.com/office/drawing/2012/chart"/>
            </c:numRef>
          </c:yVal>
          <c:smooth val="0"/>
          <c:extLst xmlns:c15="http://schemas.microsoft.com/office/drawing/2012/chart">
            <c:ext xmlns:c16="http://schemas.microsoft.com/office/drawing/2014/chart" uri="{C3380CC4-5D6E-409C-BE32-E72D297353CC}">
              <c16:uniqueId val="{00000009-460E-4636-9A83-7A1DE9351D97}"/>
            </c:ext>
          </c:extLst>
        </c:ser>
        <c:dLbls>
          <c:showLegendKey val="0"/>
          <c:showVal val="0"/>
          <c:showCatName val="0"/>
          <c:showSerName val="0"/>
          <c:showPercent val="0"/>
          <c:showBubbleSize val="0"/>
        </c:dLbls>
        <c:axId val="724885040"/>
        <c:axId val="724883072"/>
        <c:extLst>
          <c:ext xmlns:c15="http://schemas.microsoft.com/office/drawing/2012/chart" uri="{02D57815-91ED-43cb-92C2-25804820EDAC}">
            <c15:filteredScatterSeries>
              <c15:ser>
                <c:idx val="10"/>
                <c:order val="10"/>
                <c:tx>
                  <c:strRef>
                    <c:extLst>
                      <c:ext uri="{02D57815-91ED-43cb-92C2-25804820EDAC}">
                        <c15:formulaRef>
                          <c15:sqref>'RiskOpportunity Calculation'!$L$87</c15:sqref>
                        </c15:formulaRef>
                      </c:ext>
                    </c:extLst>
                    <c:strCache>
                      <c:ptCount val="1"/>
                      <c:pt idx="0">
                        <c:v>Patent 11</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c:ext uri="{CE6537A1-D6FC-4f65-9D91-7224C49458BB}">
                      <c15:showLeaderLines val="1"/>
                    </c:ext>
                  </c:extLst>
                </c:dLbls>
                <c:xVal>
                  <c:numRef>
                    <c:extLst>
                      <c:ext uri="{02D57815-91ED-43cb-92C2-25804820EDAC}">
                        <c15:formulaRef>
                          <c15:sqref>'RiskOpportunity Calculation'!$L$88</c15:sqref>
                        </c15:formulaRef>
                      </c:ext>
                    </c:extLst>
                    <c:numCache>
                      <c:formatCode>General</c:formatCode>
                      <c:ptCount val="1"/>
                      <c:pt idx="0">
                        <c:v>0</c:v>
                      </c:pt>
                    </c:numCache>
                  </c:numRef>
                </c:xVal>
                <c:yVal>
                  <c:numRef>
                    <c:extLst>
                      <c:ext uri="{02D57815-91ED-43cb-92C2-25804820EDAC}">
                        <c15:formulaRef>
                          <c15:sqref>'RiskOpportunity Calculation'!$L$89</c15:sqref>
                        </c15:formulaRef>
                      </c:ext>
                    </c:extLst>
                    <c:numCache>
                      <c:formatCode>General</c:formatCode>
                      <c:ptCount val="1"/>
                      <c:pt idx="0">
                        <c:v>0</c:v>
                      </c:pt>
                    </c:numCache>
                  </c:numRef>
                </c:yVal>
                <c:smooth val="0"/>
                <c:extLst>
                  <c:ext xmlns:c16="http://schemas.microsoft.com/office/drawing/2014/chart" uri="{C3380CC4-5D6E-409C-BE32-E72D297353CC}">
                    <c16:uniqueId val="{0000000E-460E-4636-9A83-7A1DE9351D97}"/>
                  </c:ext>
                </c:extLst>
              </c15:ser>
            </c15:filteredScatterSeries>
            <c15:filteredScatterSeries>
              <c15:ser>
                <c:idx val="11"/>
                <c:order val="11"/>
                <c:tx>
                  <c:strRef>
                    <c:extLst xmlns:c15="http://schemas.microsoft.com/office/drawing/2012/chart">
                      <c:ext xmlns:c15="http://schemas.microsoft.com/office/drawing/2012/chart" uri="{02D57815-91ED-43cb-92C2-25804820EDAC}">
                        <c15:formulaRef>
                          <c15:sqref>'RiskOpportunity Calculation'!$M$87</c15:sqref>
                        </c15:formulaRef>
                      </c:ext>
                    </c:extLst>
                    <c:strCache>
                      <c:ptCount val="1"/>
                      <c:pt idx="0">
                        <c:v>Patent 12</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Calculation'!$M$88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Calculation'!$M$89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0F-460E-4636-9A83-7A1DE9351D97}"/>
                  </c:ext>
                </c:extLst>
              </c15:ser>
            </c15:filteredScatterSeries>
            <c15:filteredScatterSeries>
              <c15:ser>
                <c:idx val="12"/>
                <c:order val="12"/>
                <c:tx>
                  <c:strRef>
                    <c:extLst xmlns:c15="http://schemas.microsoft.com/office/drawing/2012/chart">
                      <c:ext xmlns:c15="http://schemas.microsoft.com/office/drawing/2012/chart" uri="{02D57815-91ED-43cb-92C2-25804820EDAC}">
                        <c15:formulaRef>
                          <c15:sqref>'RiskOpportunity Calculation'!$N$87</c15:sqref>
                        </c15:formulaRef>
                      </c:ext>
                    </c:extLst>
                    <c:strCache>
                      <c:ptCount val="1"/>
                      <c:pt idx="0">
                        <c:v>Patent 13</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Calculation'!$N$88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Calculation'!$N$89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0-460E-4636-9A83-7A1DE9351D97}"/>
                  </c:ext>
                </c:extLst>
              </c15:ser>
            </c15:filteredScatterSeries>
            <c15:filteredScatterSeries>
              <c15:ser>
                <c:idx val="13"/>
                <c:order val="13"/>
                <c:tx>
                  <c:strRef>
                    <c:extLst xmlns:c15="http://schemas.microsoft.com/office/drawing/2012/chart">
                      <c:ext xmlns:c15="http://schemas.microsoft.com/office/drawing/2012/chart" uri="{02D57815-91ED-43cb-92C2-25804820EDAC}">
                        <c15:formulaRef>
                          <c15:sqref>'RiskOpportunity Calculation'!$O$87</c15:sqref>
                        </c15:formulaRef>
                      </c:ext>
                    </c:extLst>
                    <c:strCache>
                      <c:ptCount val="1"/>
                      <c:pt idx="0">
                        <c:v>Patent 14</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Calculation'!$O$88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Calculation'!$O$89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1-460E-4636-9A83-7A1DE9351D97}"/>
                  </c:ext>
                </c:extLst>
              </c15:ser>
            </c15:filteredScatterSeries>
            <c15:filteredScatterSeries>
              <c15:ser>
                <c:idx val="14"/>
                <c:order val="14"/>
                <c:tx>
                  <c:strRef>
                    <c:extLst xmlns:c15="http://schemas.microsoft.com/office/drawing/2012/chart">
                      <c:ext xmlns:c15="http://schemas.microsoft.com/office/drawing/2012/chart" uri="{02D57815-91ED-43cb-92C2-25804820EDAC}">
                        <c15:formulaRef>
                          <c15:sqref>'RiskOpportunity Calculation'!$P$87</c15:sqref>
                        </c15:formulaRef>
                      </c:ext>
                    </c:extLst>
                    <c:strCache>
                      <c:ptCount val="1"/>
                      <c:pt idx="0">
                        <c:v>Patent 15</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Calculation'!$P$88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Calculation'!$P$89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2-460E-4636-9A83-7A1DE9351D97}"/>
                  </c:ext>
                </c:extLst>
              </c15:ser>
            </c15:filteredScatterSeries>
            <c15:filteredScatterSeries>
              <c15:ser>
                <c:idx val="15"/>
                <c:order val="15"/>
                <c:tx>
                  <c:strRef>
                    <c:extLst xmlns:c15="http://schemas.microsoft.com/office/drawing/2012/chart">
                      <c:ext xmlns:c15="http://schemas.microsoft.com/office/drawing/2012/chart" uri="{02D57815-91ED-43cb-92C2-25804820EDAC}">
                        <c15:formulaRef>
                          <c15:sqref>'RiskOpportunity Calculation'!$Q$87</c15:sqref>
                        </c15:formulaRef>
                      </c:ext>
                    </c:extLst>
                    <c:strCache>
                      <c:ptCount val="1"/>
                      <c:pt idx="0">
                        <c:v>Patent 16</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Calculation'!$Q$88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Calculation'!$Q$89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3-460E-4636-9A83-7A1DE9351D97}"/>
                  </c:ext>
                </c:extLst>
              </c15:ser>
            </c15:filteredScatterSeries>
            <c15:filteredScatterSeries>
              <c15:ser>
                <c:idx val="16"/>
                <c:order val="16"/>
                <c:tx>
                  <c:strRef>
                    <c:extLst xmlns:c15="http://schemas.microsoft.com/office/drawing/2012/chart">
                      <c:ext xmlns:c15="http://schemas.microsoft.com/office/drawing/2012/chart" uri="{02D57815-91ED-43cb-92C2-25804820EDAC}">
                        <c15:formulaRef>
                          <c15:sqref>'RiskOpportunity Calculation'!$R$87</c15:sqref>
                        </c15:formulaRef>
                      </c:ext>
                    </c:extLst>
                    <c:strCache>
                      <c:ptCount val="1"/>
                      <c:pt idx="0">
                        <c:v>Patent 17</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Calculation'!$R$88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Calculation'!$R$89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4-460E-4636-9A83-7A1DE9351D97}"/>
                  </c:ext>
                </c:extLst>
              </c15:ser>
            </c15:filteredScatterSeries>
            <c15:filteredScatterSeries>
              <c15:ser>
                <c:idx val="17"/>
                <c:order val="17"/>
                <c:tx>
                  <c:strRef>
                    <c:extLst xmlns:c15="http://schemas.microsoft.com/office/drawing/2012/chart">
                      <c:ext xmlns:c15="http://schemas.microsoft.com/office/drawing/2012/chart" uri="{02D57815-91ED-43cb-92C2-25804820EDAC}">
                        <c15:formulaRef>
                          <c15:sqref>'RiskOpportunity Calculation'!$S$87</c15:sqref>
                        </c15:formulaRef>
                      </c:ext>
                    </c:extLst>
                    <c:strCache>
                      <c:ptCount val="1"/>
                      <c:pt idx="0">
                        <c:v>Patent 18</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Calculation'!$S$88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Calculation'!$S$89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5-460E-4636-9A83-7A1DE9351D97}"/>
                  </c:ext>
                </c:extLst>
              </c15:ser>
            </c15:filteredScatterSeries>
            <c15:filteredScatterSeries>
              <c15:ser>
                <c:idx val="18"/>
                <c:order val="18"/>
                <c:tx>
                  <c:strRef>
                    <c:extLst xmlns:c15="http://schemas.microsoft.com/office/drawing/2012/chart">
                      <c:ext xmlns:c15="http://schemas.microsoft.com/office/drawing/2012/chart" uri="{02D57815-91ED-43cb-92C2-25804820EDAC}">
                        <c15:formulaRef>
                          <c15:sqref>'RiskOpportunity Calculation'!$T$87</c15:sqref>
                        </c15:formulaRef>
                      </c:ext>
                    </c:extLst>
                    <c:strCache>
                      <c:ptCount val="1"/>
                      <c:pt idx="0">
                        <c:v>Patent 19</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Calculation'!$T$88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Calculation'!$T$89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6-460E-4636-9A83-7A1DE9351D97}"/>
                  </c:ext>
                </c:extLst>
              </c15:ser>
            </c15:filteredScatterSeries>
            <c15:filteredScatterSeries>
              <c15:ser>
                <c:idx val="19"/>
                <c:order val="19"/>
                <c:tx>
                  <c:strRef>
                    <c:extLst xmlns:c15="http://schemas.microsoft.com/office/drawing/2012/chart">
                      <c:ext xmlns:c15="http://schemas.microsoft.com/office/drawing/2012/chart" uri="{02D57815-91ED-43cb-92C2-25804820EDAC}">
                        <c15:formulaRef>
                          <c15:sqref>'RiskOpportunity Calculation'!$U$87</c15:sqref>
                        </c15:formulaRef>
                      </c:ext>
                    </c:extLst>
                    <c:strCache>
                      <c:ptCount val="1"/>
                      <c:pt idx="0">
                        <c:v>Patent 20</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Calculation'!$U$88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Calculation'!$U$89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7-460E-4636-9A83-7A1DE9351D97}"/>
                  </c:ext>
                </c:extLst>
              </c15:ser>
            </c15:filteredScatterSeries>
            <c15:filteredScatterSeries>
              <c15:ser>
                <c:idx val="20"/>
                <c:order val="20"/>
                <c:tx>
                  <c:strRef>
                    <c:extLst xmlns:c15="http://schemas.microsoft.com/office/drawing/2012/chart">
                      <c:ext xmlns:c15="http://schemas.microsoft.com/office/drawing/2012/chart" uri="{02D57815-91ED-43cb-92C2-25804820EDAC}">
                        <c15:formulaRef>
                          <c15:sqref>'RiskOpportunity Calculation'!$V$87</c15:sqref>
                        </c15:formulaRef>
                      </c:ext>
                    </c:extLst>
                    <c:strCache>
                      <c:ptCount val="1"/>
                      <c:pt idx="0">
                        <c:v>Patent 21</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Calculation'!$V$88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Calculation'!$V$89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8-460E-4636-9A83-7A1DE9351D97}"/>
                  </c:ext>
                </c:extLst>
              </c15:ser>
            </c15:filteredScatterSeries>
            <c15:filteredScatterSeries>
              <c15:ser>
                <c:idx val="21"/>
                <c:order val="21"/>
                <c:tx>
                  <c:strRef>
                    <c:extLst xmlns:c15="http://schemas.microsoft.com/office/drawing/2012/chart">
                      <c:ext xmlns:c15="http://schemas.microsoft.com/office/drawing/2012/chart" uri="{02D57815-91ED-43cb-92C2-25804820EDAC}">
                        <c15:formulaRef>
                          <c15:sqref>'RiskOpportunity Calculation'!$W$87</c15:sqref>
                        </c15:formulaRef>
                      </c:ext>
                    </c:extLst>
                    <c:strCache>
                      <c:ptCount val="1"/>
                      <c:pt idx="0">
                        <c:v>Patent 22</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Calculation'!$W$88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Calculation'!$W$89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9-460E-4636-9A83-7A1DE9351D97}"/>
                  </c:ext>
                </c:extLst>
              </c15:ser>
            </c15:filteredScatterSeries>
            <c15:filteredScatterSeries>
              <c15:ser>
                <c:idx val="22"/>
                <c:order val="22"/>
                <c:tx>
                  <c:strRef>
                    <c:extLst xmlns:c15="http://schemas.microsoft.com/office/drawing/2012/chart">
                      <c:ext xmlns:c15="http://schemas.microsoft.com/office/drawing/2012/chart" uri="{02D57815-91ED-43cb-92C2-25804820EDAC}">
                        <c15:formulaRef>
                          <c15:sqref>'RiskOpportunity Calculation'!$X$87</c15:sqref>
                        </c15:formulaRef>
                      </c:ext>
                    </c:extLst>
                    <c:strCache>
                      <c:ptCount val="1"/>
                      <c:pt idx="0">
                        <c:v>Patent 23</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Calculation'!$X$88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Calculation'!$X$89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A-460E-4636-9A83-7A1DE9351D97}"/>
                  </c:ext>
                </c:extLst>
              </c15:ser>
            </c15:filteredScatterSeries>
            <c15:filteredScatterSeries>
              <c15:ser>
                <c:idx val="23"/>
                <c:order val="23"/>
                <c:tx>
                  <c:strRef>
                    <c:extLst xmlns:c15="http://schemas.microsoft.com/office/drawing/2012/chart">
                      <c:ext xmlns:c15="http://schemas.microsoft.com/office/drawing/2012/chart" uri="{02D57815-91ED-43cb-92C2-25804820EDAC}">
                        <c15:formulaRef>
                          <c15:sqref>'RiskOpportunity Calculation'!$Y$87</c15:sqref>
                        </c15:formulaRef>
                      </c:ext>
                    </c:extLst>
                    <c:strCache>
                      <c:ptCount val="1"/>
                      <c:pt idx="0">
                        <c:v>Patent 24</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Calculation'!$Y$88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Calculation'!$Y$89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B-460E-4636-9A83-7A1DE9351D97}"/>
                  </c:ext>
                </c:extLst>
              </c15:ser>
            </c15:filteredScatterSeries>
            <c15:filteredScatterSeries>
              <c15:ser>
                <c:idx val="24"/>
                <c:order val="24"/>
                <c:tx>
                  <c:strRef>
                    <c:extLst xmlns:c15="http://schemas.microsoft.com/office/drawing/2012/chart">
                      <c:ext xmlns:c15="http://schemas.microsoft.com/office/drawing/2012/chart" uri="{02D57815-91ED-43cb-92C2-25804820EDAC}">
                        <c15:formulaRef>
                          <c15:sqref>'RiskOpportunity Calculation'!$Z$87</c15:sqref>
                        </c15:formulaRef>
                      </c:ext>
                    </c:extLst>
                    <c:strCache>
                      <c:ptCount val="1"/>
                      <c:pt idx="0">
                        <c:v>Patent 25</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Calculation'!$Z$88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Calculation'!$Z$89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C-460E-4636-9A83-7A1DE9351D97}"/>
                  </c:ext>
                </c:extLst>
              </c15:ser>
            </c15:filteredScatterSeries>
          </c:ext>
        </c:extLst>
      </c:scatterChart>
      <c:scatterChart>
        <c:scatterStyle val="smoothMarker"/>
        <c:varyColors val="0"/>
        <c:ser>
          <c:idx val="26"/>
          <c:order val="26"/>
          <c:tx>
            <c:v>Vertical line</c:v>
          </c:tx>
          <c:marker>
            <c:spPr>
              <a:noFill/>
              <a:ln>
                <a:noFill/>
              </a:ln>
            </c:spPr>
          </c:marker>
          <c:dPt>
            <c:idx val="1"/>
            <c:bubble3D val="0"/>
            <c:spPr>
              <a:ln>
                <a:solidFill>
                  <a:schemeClr val="tx1"/>
                </a:solidFill>
              </a:ln>
            </c:spPr>
            <c:extLst>
              <c:ext xmlns:c16="http://schemas.microsoft.com/office/drawing/2014/chart" uri="{C3380CC4-5D6E-409C-BE32-E72D297353CC}">
                <c16:uniqueId val="{0000000C-460E-4636-9A83-7A1DE9351D97}"/>
              </c:ext>
            </c:extLst>
          </c:dPt>
          <c:dLbls>
            <c:delete val="1"/>
          </c:dLbls>
          <c:xVal>
            <c:numRef>
              <c:f>'RiskOpportunity Calculation'!$B$94:$B$95</c:f>
              <c:numCache>
                <c:formatCode>General</c:formatCode>
                <c:ptCount val="2"/>
                <c:pt idx="0">
                  <c:v>0.5</c:v>
                </c:pt>
                <c:pt idx="1">
                  <c:v>0.5</c:v>
                </c:pt>
              </c:numCache>
            </c:numRef>
          </c:xVal>
          <c:yVal>
            <c:numRef>
              <c:f>'RiskOpportunity Calculation'!$C$94:$C$95</c:f>
              <c:numCache>
                <c:formatCode>General</c:formatCode>
                <c:ptCount val="2"/>
                <c:pt idx="0">
                  <c:v>-1</c:v>
                </c:pt>
                <c:pt idx="1">
                  <c:v>0</c:v>
                </c:pt>
              </c:numCache>
            </c:numRef>
          </c:yVal>
          <c:smooth val="1"/>
          <c:extLst>
            <c:ext xmlns:c16="http://schemas.microsoft.com/office/drawing/2014/chart" uri="{C3380CC4-5D6E-409C-BE32-E72D297353CC}">
              <c16:uniqueId val="{0000000D-460E-4636-9A83-7A1DE9351D97}"/>
            </c:ext>
          </c:extLst>
        </c:ser>
        <c:dLbls>
          <c:showLegendKey val="0"/>
          <c:showVal val="1"/>
          <c:showCatName val="0"/>
          <c:showSerName val="0"/>
          <c:showPercent val="0"/>
          <c:showBubbleSize val="0"/>
        </c:dLbls>
        <c:axId val="601012712"/>
        <c:axId val="601011072"/>
      </c:scatterChart>
      <c:valAx>
        <c:axId val="724883072"/>
        <c:scaling>
          <c:orientation val="minMax"/>
          <c:min val="-1"/>
        </c:scaling>
        <c:delete val="1"/>
        <c:axPos val="r"/>
        <c:numFmt formatCode="General" sourceLinked="1"/>
        <c:majorTickMark val="out"/>
        <c:minorTickMark val="none"/>
        <c:tickLblPos val="nextTo"/>
        <c:crossAx val="724885040"/>
        <c:crosses val="max"/>
        <c:crossBetween val="midCat"/>
        <c:minorUnit val="0.25"/>
      </c:valAx>
      <c:valAx>
        <c:axId val="724885040"/>
        <c:scaling>
          <c:orientation val="minMax"/>
          <c:max val="1"/>
        </c:scaling>
        <c:delete val="0"/>
        <c:axPos val="t"/>
        <c:title>
          <c:tx>
            <c:rich>
              <a:bodyPr/>
              <a:lstStyle/>
              <a:p>
                <a:pPr>
                  <a:defRPr/>
                </a:pPr>
                <a:r>
                  <a:rPr lang="en-GB" sz="900"/>
                  <a:t>Opportunity</a:t>
                </a:r>
              </a:p>
            </c:rich>
          </c:tx>
          <c:layout>
            <c:manualLayout>
              <c:xMode val="edge"/>
              <c:yMode val="edge"/>
              <c:x val="0.36158888146607987"/>
              <c:y val="4.3547389488619956E-2"/>
            </c:manualLayout>
          </c:layout>
          <c:overlay val="0"/>
        </c:title>
        <c:numFmt formatCode="#,##0.00" sourceLinked="0"/>
        <c:majorTickMark val="out"/>
        <c:minorTickMark val="none"/>
        <c:tickLblPos val="nextTo"/>
        <c:spPr>
          <a:ln w="19050">
            <a:solidFill>
              <a:schemeClr val="tx1"/>
            </a:solidFill>
            <a:headEnd type="none"/>
            <a:tailEnd type="none"/>
          </a:ln>
        </c:spPr>
        <c:crossAx val="724883072"/>
        <c:crosses val="max"/>
        <c:crossBetween val="midCat"/>
        <c:minorUnit val="0.25"/>
      </c:valAx>
      <c:valAx>
        <c:axId val="601011072"/>
        <c:scaling>
          <c:orientation val="minMax"/>
          <c:min val="-1"/>
        </c:scaling>
        <c:delete val="0"/>
        <c:axPos val="l"/>
        <c:title>
          <c:tx>
            <c:rich>
              <a:bodyPr/>
              <a:lstStyle/>
              <a:p>
                <a:pPr>
                  <a:defRPr/>
                </a:pPr>
                <a:r>
                  <a:rPr lang="en-GB" sz="900"/>
                  <a:t>Risk</a:t>
                </a:r>
                <a:endParaRPr lang="en-GB"/>
              </a:p>
            </c:rich>
          </c:tx>
          <c:overlay val="0"/>
        </c:title>
        <c:numFmt formatCode="#,##0.00;#,##0.00" sourceLinked="0"/>
        <c:majorTickMark val="out"/>
        <c:minorTickMark val="none"/>
        <c:tickLblPos val="nextTo"/>
        <c:spPr>
          <a:ln w="19050">
            <a:solidFill>
              <a:schemeClr val="tx1"/>
            </a:solidFill>
          </a:ln>
        </c:spPr>
        <c:crossAx val="601012712"/>
        <c:crosses val="autoZero"/>
        <c:crossBetween val="midCat"/>
        <c:majorUnit val="0.25"/>
      </c:valAx>
      <c:valAx>
        <c:axId val="601012712"/>
        <c:scaling>
          <c:orientation val="minMax"/>
        </c:scaling>
        <c:delete val="1"/>
        <c:axPos val="b"/>
        <c:numFmt formatCode="General" sourceLinked="1"/>
        <c:majorTickMark val="out"/>
        <c:minorTickMark val="none"/>
        <c:tickLblPos val="nextTo"/>
        <c:crossAx val="601011072"/>
        <c:crosses val="autoZero"/>
        <c:crossBetween val="midCat"/>
      </c:valAx>
      <c:spPr>
        <a:solidFill>
          <a:sysClr val="window" lastClr="FFFFFF"/>
        </a:solidFill>
        <a:ln w="19050">
          <a:solidFill>
            <a:schemeClr val="tx1"/>
          </a:solidFill>
        </a:ln>
      </c:spPr>
    </c:plotArea>
    <c:legend>
      <c:legendPos val="b"/>
      <c:legendEntry>
        <c:idx val="0"/>
        <c:delete val="1"/>
      </c:legendEntry>
      <c:legendEntry>
        <c:idx val="11"/>
        <c:delete val="1"/>
      </c:legendEntry>
      <c:layout>
        <c:manualLayout>
          <c:xMode val="edge"/>
          <c:yMode val="edge"/>
          <c:x val="0.15287623434837547"/>
          <c:y val="0.86462848189770913"/>
          <c:w val="0.74454288781416111"/>
          <c:h val="0.11793562019702412"/>
        </c:manualLayout>
      </c:layout>
      <c:overlay val="0"/>
    </c:legend>
    <c:plotVisOnly val="1"/>
    <c:dispBlanksAs val="gap"/>
    <c:showDLblsOverMax val="0"/>
    <c:extLst/>
  </c:chart>
  <c:spPr>
    <a:solidFill>
      <a:sysClr val="window" lastClr="FFFFFF"/>
    </a:solidFill>
    <a:ln w="19050">
      <a:solidFill>
        <a:schemeClr val="tx1"/>
      </a:solidFill>
    </a:ln>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sz="1200"/>
            </a:pPr>
            <a:r>
              <a:rPr lang="en-GB" sz="1200"/>
              <a:t>Opportunity/Risk matrix</a:t>
            </a:r>
          </a:p>
        </c:rich>
      </c:tx>
      <c:layout>
        <c:manualLayout>
          <c:xMode val="edge"/>
          <c:yMode val="edge"/>
          <c:x val="0.40735488961583344"/>
          <c:y val="5.1201348738197936E-3"/>
        </c:manualLayout>
      </c:layout>
      <c:overlay val="0"/>
    </c:title>
    <c:autoTitleDeleted val="0"/>
    <c:plotArea>
      <c:layout>
        <c:manualLayout>
          <c:layoutTarget val="inner"/>
          <c:xMode val="edge"/>
          <c:yMode val="edge"/>
          <c:x val="0.10339189012240962"/>
          <c:y val="9.4388733707095704E-2"/>
          <c:w val="0.85057411613989931"/>
          <c:h val="0.74226750420855347"/>
        </c:manualLayout>
      </c:layout>
      <c:scatterChart>
        <c:scatterStyle val="smoothMarker"/>
        <c:varyColors val="0"/>
        <c:ser>
          <c:idx val="25"/>
          <c:order val="25"/>
          <c:tx>
            <c:v>Horizontal line</c:v>
          </c:tx>
          <c:spPr>
            <a:ln>
              <a:solidFill>
                <a:schemeClr val="tx1"/>
              </a:solidFill>
            </a:ln>
          </c:spPr>
          <c:marker>
            <c:symbol val="none"/>
          </c:marker>
          <c:dLbls>
            <c:delete val="1"/>
          </c:dLbls>
          <c:xVal>
            <c:numRef>
              <c:f>'RiskOpportunity Calculation'!$B$92:$B$93</c:f>
              <c:numCache>
                <c:formatCode>General</c:formatCode>
                <c:ptCount val="2"/>
                <c:pt idx="0">
                  <c:v>0</c:v>
                </c:pt>
                <c:pt idx="1">
                  <c:v>1</c:v>
                </c:pt>
              </c:numCache>
            </c:numRef>
          </c:xVal>
          <c:yVal>
            <c:numRef>
              <c:f>'RiskOpportunity Calculation'!$C$92:$C$93</c:f>
              <c:numCache>
                <c:formatCode>General</c:formatCode>
                <c:ptCount val="2"/>
                <c:pt idx="0">
                  <c:v>-0.5</c:v>
                </c:pt>
                <c:pt idx="1">
                  <c:v>-0.5</c:v>
                </c:pt>
              </c:numCache>
            </c:numRef>
          </c:yVal>
          <c:smooth val="1"/>
          <c:extLst>
            <c:ext xmlns:c16="http://schemas.microsoft.com/office/drawing/2014/chart" uri="{C3380CC4-5D6E-409C-BE32-E72D297353CC}">
              <c16:uniqueId val="{00000000-5711-4FDF-9E50-0BDC9239AAED}"/>
            </c:ext>
          </c:extLst>
        </c:ser>
        <c:dLbls>
          <c:showLegendKey val="0"/>
          <c:showVal val="1"/>
          <c:showCatName val="0"/>
          <c:showSerName val="0"/>
          <c:showPercent val="0"/>
          <c:showBubbleSize val="0"/>
        </c:dLbls>
        <c:axId val="724885040"/>
        <c:axId val="724883072"/>
      </c:scatterChart>
      <c:scatterChart>
        <c:scatterStyle val="lineMarker"/>
        <c:varyColors val="0"/>
        <c:ser>
          <c:idx val="0"/>
          <c:order val="0"/>
          <c:tx>
            <c:strRef>
              <c:f>'RiskOpportunity Calculation'!$B$87</c:f>
              <c:strCache>
                <c:ptCount val="1"/>
                <c:pt idx="0">
                  <c:v>Patent 1</c:v>
                </c:pt>
              </c:strCache>
            </c:strRef>
          </c:tx>
          <c:spPr>
            <a:ln w="25400">
              <a:noFill/>
            </a:ln>
          </c:spPr>
          <c:marker>
            <c:symbol val="circle"/>
            <c:size val="10"/>
            <c:spPr>
              <a:solidFill>
                <a:srgbClr val="D93317"/>
              </a:solidFill>
              <a:ln w="6350"/>
            </c:spPr>
          </c:marker>
          <c:dLbls>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'RiskOpportunity Calculation'!$B$88</c:f>
              <c:numCache>
                <c:formatCode>General</c:formatCode>
                <c:ptCount val="1"/>
                <c:pt idx="0">
                  <c:v>0.71666666666666667</c:v>
                </c:pt>
              </c:numCache>
            </c:numRef>
          </c:xVal>
          <c:yVal>
            <c:numRef>
              <c:f>'RiskOpportunity Calculation'!$B$89</c:f>
              <c:numCache>
                <c:formatCode>General</c:formatCode>
                <c:ptCount val="1"/>
                <c:pt idx="0">
                  <c:v>-0.47619047619047616</c:v>
                </c:pt>
              </c:numCache>
            </c:numRef>
          </c:yVal>
          <c:smooth val="0"/>
          <c:extLst>
            <c:ext xmlns:c16="http://schemas.microsoft.com/office/drawing/2014/chart" uri="{C3380CC4-5D6E-409C-BE32-E72D297353CC}">
              <c16:uniqueId val="{00000001-5711-4FDF-9E50-0BDC9239AAED}"/>
            </c:ext>
          </c:extLst>
        </c:ser>
        <c:ser>
          <c:idx val="1"/>
          <c:order val="1"/>
          <c:tx>
            <c:strRef>
              <c:f>'RiskOpportunity Calculation'!$C$87</c:f>
              <c:strCache>
                <c:ptCount val="1"/>
                <c:pt idx="0">
                  <c:v>Patent 2</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'RiskOpportunity Calculation'!$C$88</c:f>
              <c:numCache>
                <c:formatCode>General</c:formatCode>
                <c:ptCount val="1"/>
                <c:pt idx="0">
                  <c:v>0.38333333333333336</c:v>
                </c:pt>
              </c:numCache>
            </c:numRef>
          </c:xVal>
          <c:yVal>
            <c:numRef>
              <c:f>'RiskOpportunity Calculation'!$C$89</c:f>
              <c:numCache>
                <c:formatCode>General</c:formatCode>
                <c:ptCount val="1"/>
                <c:pt idx="0">
                  <c:v>-0.55952380952380953</c:v>
                </c:pt>
              </c:numCache>
            </c:numRef>
          </c:yVal>
          <c:smooth val="0"/>
          <c:extLst>
            <c:ext xmlns:c16="http://schemas.microsoft.com/office/drawing/2014/chart" uri="{C3380CC4-5D6E-409C-BE32-E72D297353CC}">
              <c16:uniqueId val="{00000002-5711-4FDF-9E50-0BDC9239AAED}"/>
            </c:ext>
          </c:extLst>
        </c:ser>
        <c:ser>
          <c:idx val="2"/>
          <c:order val="2"/>
          <c:tx>
            <c:strRef>
              <c:f>'RiskOpportunity Calculation'!$D$87</c:f>
              <c:strCache>
                <c:ptCount val="1"/>
                <c:pt idx="0">
                  <c:v>Patent 3</c:v>
                </c:pt>
              </c:strCache>
              <c:extLst xmlns:c15="http://schemas.microsoft.com/office/drawing/2012/chart"/>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f>'RiskOpportunity Calculation'!$D$88</c:f>
              <c:numCache>
                <c:formatCode>General</c:formatCode>
                <c:ptCount val="1"/>
                <c:pt idx="0">
                  <c:v>0</c:v>
                </c:pt>
              </c:numCache>
              <c:extLst xmlns:c15="http://schemas.microsoft.com/office/drawing/2012/chart"/>
            </c:numRef>
          </c:xVal>
          <c:yVal>
            <c:numRef>
              <c:f>'RiskOpportunity Calculation'!$D$89</c:f>
              <c:numCache>
                <c:formatCode>General</c:formatCode>
                <c:ptCount val="1"/>
                <c:pt idx="0">
                  <c:v>0</c:v>
                </c:pt>
              </c:numCache>
              <c:extLst xmlns:c15="http://schemas.microsoft.com/office/drawing/2012/chart"/>
            </c:numRef>
          </c:yVal>
          <c:smooth val="0"/>
          <c:extLst xmlns:c15="http://schemas.microsoft.com/office/drawing/2012/chart">
            <c:ext xmlns:c16="http://schemas.microsoft.com/office/drawing/2014/chart" uri="{C3380CC4-5D6E-409C-BE32-E72D297353CC}">
              <c16:uniqueId val="{00000003-5711-4FDF-9E50-0BDC9239AAED}"/>
            </c:ext>
          </c:extLst>
        </c:ser>
        <c:ser>
          <c:idx val="3"/>
          <c:order val="3"/>
          <c:tx>
            <c:strRef>
              <c:f>'RiskOpportunity Calculation'!$E$87</c:f>
              <c:strCache>
                <c:ptCount val="1"/>
                <c:pt idx="0">
                  <c:v>Patent 4</c:v>
                </c:pt>
              </c:strCache>
              <c:extLst xmlns:c15="http://schemas.microsoft.com/office/drawing/2012/chart"/>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f>'RiskOpportunity Calculation'!$E$88</c:f>
              <c:numCache>
                <c:formatCode>General</c:formatCode>
                <c:ptCount val="1"/>
                <c:pt idx="0">
                  <c:v>0</c:v>
                </c:pt>
              </c:numCache>
              <c:extLst xmlns:c15="http://schemas.microsoft.com/office/drawing/2012/chart"/>
            </c:numRef>
          </c:xVal>
          <c:yVal>
            <c:numRef>
              <c:f>'RiskOpportunity Calculation'!$E$89</c:f>
              <c:numCache>
                <c:formatCode>General</c:formatCode>
                <c:ptCount val="1"/>
                <c:pt idx="0">
                  <c:v>0</c:v>
                </c:pt>
              </c:numCache>
              <c:extLst xmlns:c15="http://schemas.microsoft.com/office/drawing/2012/chart"/>
            </c:numRef>
          </c:yVal>
          <c:smooth val="0"/>
          <c:extLst xmlns:c15="http://schemas.microsoft.com/office/drawing/2012/chart">
            <c:ext xmlns:c16="http://schemas.microsoft.com/office/drawing/2014/chart" uri="{C3380CC4-5D6E-409C-BE32-E72D297353CC}">
              <c16:uniqueId val="{00000004-5711-4FDF-9E50-0BDC9239AAED}"/>
            </c:ext>
          </c:extLst>
        </c:ser>
        <c:ser>
          <c:idx val="4"/>
          <c:order val="4"/>
          <c:tx>
            <c:strRef>
              <c:f>'RiskOpportunity Calculation'!$F$87</c:f>
              <c:strCache>
                <c:ptCount val="1"/>
                <c:pt idx="0">
                  <c:v>Patent 5</c:v>
                </c:pt>
              </c:strCache>
              <c:extLst xmlns:c15="http://schemas.microsoft.com/office/drawing/2012/chart"/>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f>'RiskOpportunity Calculation'!$F$88</c:f>
              <c:numCache>
                <c:formatCode>General</c:formatCode>
                <c:ptCount val="1"/>
                <c:pt idx="0">
                  <c:v>0</c:v>
                </c:pt>
              </c:numCache>
              <c:extLst xmlns:c15="http://schemas.microsoft.com/office/drawing/2012/chart"/>
            </c:numRef>
          </c:xVal>
          <c:yVal>
            <c:numRef>
              <c:f>'RiskOpportunity Calculation'!$F$89</c:f>
              <c:numCache>
                <c:formatCode>General</c:formatCode>
                <c:ptCount val="1"/>
                <c:pt idx="0">
                  <c:v>0</c:v>
                </c:pt>
              </c:numCache>
              <c:extLst xmlns:c15="http://schemas.microsoft.com/office/drawing/2012/chart"/>
            </c:numRef>
          </c:yVal>
          <c:smooth val="0"/>
          <c:extLst xmlns:c15="http://schemas.microsoft.com/office/drawing/2012/chart">
            <c:ext xmlns:c16="http://schemas.microsoft.com/office/drawing/2014/chart" uri="{C3380CC4-5D6E-409C-BE32-E72D297353CC}">
              <c16:uniqueId val="{00000005-5711-4FDF-9E50-0BDC9239AAED}"/>
            </c:ext>
          </c:extLst>
        </c:ser>
        <c:ser>
          <c:idx val="5"/>
          <c:order val="5"/>
          <c:tx>
            <c:strRef>
              <c:f>'RiskOpportunity Calculation'!$G$87</c:f>
              <c:strCache>
                <c:ptCount val="1"/>
                <c:pt idx="0">
                  <c:v>Patent 6</c:v>
                </c:pt>
              </c:strCache>
              <c:extLst xmlns:c15="http://schemas.microsoft.com/office/drawing/2012/chart"/>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f>'RiskOpportunity Calculation'!$G$88</c:f>
              <c:numCache>
                <c:formatCode>General</c:formatCode>
                <c:ptCount val="1"/>
                <c:pt idx="0">
                  <c:v>0</c:v>
                </c:pt>
              </c:numCache>
              <c:extLst xmlns:c15="http://schemas.microsoft.com/office/drawing/2012/chart"/>
            </c:numRef>
          </c:xVal>
          <c:yVal>
            <c:numRef>
              <c:f>'RiskOpportunity Calculation'!$G$89</c:f>
              <c:numCache>
                <c:formatCode>General</c:formatCode>
                <c:ptCount val="1"/>
                <c:pt idx="0">
                  <c:v>0</c:v>
                </c:pt>
              </c:numCache>
              <c:extLst xmlns:c15="http://schemas.microsoft.com/office/drawing/2012/chart"/>
            </c:numRef>
          </c:yVal>
          <c:smooth val="0"/>
          <c:extLst xmlns:c15="http://schemas.microsoft.com/office/drawing/2012/chart">
            <c:ext xmlns:c16="http://schemas.microsoft.com/office/drawing/2014/chart" uri="{C3380CC4-5D6E-409C-BE32-E72D297353CC}">
              <c16:uniqueId val="{00000006-5711-4FDF-9E50-0BDC9239AAED}"/>
            </c:ext>
          </c:extLst>
        </c:ser>
        <c:ser>
          <c:idx val="6"/>
          <c:order val="6"/>
          <c:tx>
            <c:strRef>
              <c:f>'RiskOpportunity Calculation'!$H$87</c:f>
              <c:strCache>
                <c:ptCount val="1"/>
                <c:pt idx="0">
                  <c:v>Patent 7</c:v>
                </c:pt>
              </c:strCache>
              <c:extLst xmlns:c15="http://schemas.microsoft.com/office/drawing/2012/chart"/>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f>'RiskOpportunity Calculation'!$H$88</c:f>
              <c:numCache>
                <c:formatCode>General</c:formatCode>
                <c:ptCount val="1"/>
                <c:pt idx="0">
                  <c:v>0</c:v>
                </c:pt>
              </c:numCache>
              <c:extLst xmlns:c15="http://schemas.microsoft.com/office/drawing/2012/chart"/>
            </c:numRef>
          </c:xVal>
          <c:yVal>
            <c:numRef>
              <c:f>'RiskOpportunity Calculation'!$H$89</c:f>
              <c:numCache>
                <c:formatCode>General</c:formatCode>
                <c:ptCount val="1"/>
                <c:pt idx="0">
                  <c:v>0</c:v>
                </c:pt>
              </c:numCache>
              <c:extLst xmlns:c15="http://schemas.microsoft.com/office/drawing/2012/chart"/>
            </c:numRef>
          </c:yVal>
          <c:smooth val="0"/>
          <c:extLst xmlns:c15="http://schemas.microsoft.com/office/drawing/2012/chart">
            <c:ext xmlns:c16="http://schemas.microsoft.com/office/drawing/2014/chart" uri="{C3380CC4-5D6E-409C-BE32-E72D297353CC}">
              <c16:uniqueId val="{00000007-5711-4FDF-9E50-0BDC9239AAED}"/>
            </c:ext>
          </c:extLst>
        </c:ser>
        <c:ser>
          <c:idx val="7"/>
          <c:order val="7"/>
          <c:tx>
            <c:strRef>
              <c:f>'RiskOpportunity Calculation'!$I$87</c:f>
              <c:strCache>
                <c:ptCount val="1"/>
                <c:pt idx="0">
                  <c:v>Patent 8</c:v>
                </c:pt>
              </c:strCache>
              <c:extLst xmlns:c15="http://schemas.microsoft.com/office/drawing/2012/chart"/>
            </c:strRef>
          </c:tx>
          <c:spPr>
            <a:ln w="25400">
              <a:noFill/>
            </a:ln>
          </c:spPr>
          <c:marker>
            <c:symbol val="circle"/>
            <c:size val="9"/>
          </c:marker>
          <c:dLbls>
            <c:spPr>
              <a:noFill/>
              <a:ln>
                <a:noFill/>
              </a:ln>
              <a:effectLst/>
            </c:spPr>
            <c:dLblPos val="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f>'RiskOpportunity Calculation'!$I$88</c:f>
              <c:numCache>
                <c:formatCode>General</c:formatCode>
                <c:ptCount val="1"/>
                <c:pt idx="0">
                  <c:v>0</c:v>
                </c:pt>
              </c:numCache>
              <c:extLst xmlns:c15="http://schemas.microsoft.com/office/drawing/2012/chart"/>
            </c:numRef>
          </c:xVal>
          <c:yVal>
            <c:numRef>
              <c:f>'RiskOpportunity Calculation'!$I$89</c:f>
              <c:numCache>
                <c:formatCode>General</c:formatCode>
                <c:ptCount val="1"/>
                <c:pt idx="0">
                  <c:v>0</c:v>
                </c:pt>
              </c:numCache>
              <c:extLst xmlns:c15="http://schemas.microsoft.com/office/drawing/2012/chart"/>
            </c:numRef>
          </c:yVal>
          <c:smooth val="0"/>
          <c:extLst xmlns:c15="http://schemas.microsoft.com/office/drawing/2012/chart">
            <c:ext xmlns:c16="http://schemas.microsoft.com/office/drawing/2014/chart" uri="{C3380CC4-5D6E-409C-BE32-E72D297353CC}">
              <c16:uniqueId val="{00000008-5711-4FDF-9E50-0BDC9239AAED}"/>
            </c:ext>
          </c:extLst>
        </c:ser>
        <c:ser>
          <c:idx val="8"/>
          <c:order val="8"/>
          <c:tx>
            <c:strRef>
              <c:f>'RiskOpportunity Calculation'!$J$87</c:f>
              <c:strCache>
                <c:ptCount val="1"/>
                <c:pt idx="0">
                  <c:v>Patent 9</c:v>
                </c:pt>
              </c:strCache>
              <c:extLst xmlns:c15="http://schemas.microsoft.com/office/drawing/2012/chart"/>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f>'RiskOpportunity Calculation'!$J$88</c:f>
              <c:numCache>
                <c:formatCode>General</c:formatCode>
                <c:ptCount val="1"/>
                <c:pt idx="0">
                  <c:v>0</c:v>
                </c:pt>
              </c:numCache>
              <c:extLst xmlns:c15="http://schemas.microsoft.com/office/drawing/2012/chart"/>
            </c:numRef>
          </c:xVal>
          <c:yVal>
            <c:numRef>
              <c:f>'RiskOpportunity Calculation'!$J$89</c:f>
              <c:numCache>
                <c:formatCode>General</c:formatCode>
                <c:ptCount val="1"/>
                <c:pt idx="0">
                  <c:v>0</c:v>
                </c:pt>
              </c:numCache>
              <c:extLst xmlns:c15="http://schemas.microsoft.com/office/drawing/2012/chart"/>
            </c:numRef>
          </c:yVal>
          <c:smooth val="0"/>
          <c:extLst xmlns:c15="http://schemas.microsoft.com/office/drawing/2012/chart">
            <c:ext xmlns:c16="http://schemas.microsoft.com/office/drawing/2014/chart" uri="{C3380CC4-5D6E-409C-BE32-E72D297353CC}">
              <c16:uniqueId val="{00000009-5711-4FDF-9E50-0BDC9239AAED}"/>
            </c:ext>
          </c:extLst>
        </c:ser>
        <c:ser>
          <c:idx val="9"/>
          <c:order val="9"/>
          <c:tx>
            <c:strRef>
              <c:f>'RiskOpportunity Calculation'!$K$87</c:f>
              <c:strCache>
                <c:ptCount val="1"/>
                <c:pt idx="0">
                  <c:v>Patent 10</c:v>
                </c:pt>
              </c:strCache>
              <c:extLst xmlns:c15="http://schemas.microsoft.com/office/drawing/2012/chart"/>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f>'RiskOpportunity Calculation'!$K$88</c:f>
              <c:numCache>
                <c:formatCode>General</c:formatCode>
                <c:ptCount val="1"/>
                <c:pt idx="0">
                  <c:v>0</c:v>
                </c:pt>
              </c:numCache>
              <c:extLst xmlns:c15="http://schemas.microsoft.com/office/drawing/2012/chart"/>
            </c:numRef>
          </c:xVal>
          <c:yVal>
            <c:numRef>
              <c:f>'RiskOpportunity Calculation'!$K$89</c:f>
              <c:numCache>
                <c:formatCode>General</c:formatCode>
                <c:ptCount val="1"/>
                <c:pt idx="0">
                  <c:v>0</c:v>
                </c:pt>
              </c:numCache>
              <c:extLst xmlns:c15="http://schemas.microsoft.com/office/drawing/2012/chart"/>
            </c:numRef>
          </c:yVal>
          <c:smooth val="0"/>
          <c:extLst xmlns:c15="http://schemas.microsoft.com/office/drawing/2012/chart">
            <c:ext xmlns:c16="http://schemas.microsoft.com/office/drawing/2014/chart" uri="{C3380CC4-5D6E-409C-BE32-E72D297353CC}">
              <c16:uniqueId val="{0000000A-5711-4FDF-9E50-0BDC9239AAED}"/>
            </c:ext>
          </c:extLst>
        </c:ser>
        <c:dLbls>
          <c:showLegendKey val="0"/>
          <c:showVal val="0"/>
          <c:showCatName val="0"/>
          <c:showSerName val="0"/>
          <c:showPercent val="0"/>
          <c:showBubbleSize val="0"/>
        </c:dLbls>
        <c:axId val="724885040"/>
        <c:axId val="724883072"/>
        <c:extLst>
          <c:ext xmlns:c15="http://schemas.microsoft.com/office/drawing/2012/chart" uri="{02D57815-91ED-43cb-92C2-25804820EDAC}">
            <c15:filteredScatterSeries>
              <c15:ser>
                <c:idx val="10"/>
                <c:order val="10"/>
                <c:tx>
                  <c:strRef>
                    <c:extLst>
                      <c:ext uri="{02D57815-91ED-43cb-92C2-25804820EDAC}">
                        <c15:formulaRef>
                          <c15:sqref>'RiskOpportunity Calculation'!$L$87</c15:sqref>
                        </c15:formulaRef>
                      </c:ext>
                    </c:extLst>
                    <c:strCache>
                      <c:ptCount val="1"/>
                      <c:pt idx="0">
                        <c:v>Patent 11</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c:ext uri="{CE6537A1-D6FC-4f65-9D91-7224C49458BB}">
                      <c15:showLeaderLines val="1"/>
                    </c:ext>
                  </c:extLst>
                </c:dLbls>
                <c:xVal>
                  <c:numRef>
                    <c:extLst>
                      <c:ext uri="{02D57815-91ED-43cb-92C2-25804820EDAC}">
                        <c15:formulaRef>
                          <c15:sqref>'RiskOpportunity Calculation'!$L$88</c15:sqref>
                        </c15:formulaRef>
                      </c:ext>
                    </c:extLst>
                    <c:numCache>
                      <c:formatCode>General</c:formatCode>
                      <c:ptCount val="1"/>
                      <c:pt idx="0">
                        <c:v>0</c:v>
                      </c:pt>
                    </c:numCache>
                  </c:numRef>
                </c:xVal>
                <c:yVal>
                  <c:numRef>
                    <c:extLst>
                      <c:ext uri="{02D57815-91ED-43cb-92C2-25804820EDAC}">
                        <c15:formulaRef>
                          <c15:sqref>'RiskOpportunity Calculation'!$L$89</c15:sqref>
                        </c15:formulaRef>
                      </c:ext>
                    </c:extLst>
                    <c:numCache>
                      <c:formatCode>General</c:formatCode>
                      <c:ptCount val="1"/>
                      <c:pt idx="0">
                        <c:v>0</c:v>
                      </c:pt>
                    </c:numCache>
                  </c:numRef>
                </c:yVal>
                <c:smooth val="0"/>
                <c:extLst>
                  <c:ext xmlns:c16="http://schemas.microsoft.com/office/drawing/2014/chart" uri="{C3380CC4-5D6E-409C-BE32-E72D297353CC}">
                    <c16:uniqueId val="{0000000E-5711-4FDF-9E50-0BDC9239AAED}"/>
                  </c:ext>
                </c:extLst>
              </c15:ser>
            </c15:filteredScatterSeries>
            <c15:filteredScatterSeries>
              <c15:ser>
                <c:idx val="11"/>
                <c:order val="11"/>
                <c:tx>
                  <c:strRef>
                    <c:extLst xmlns:c15="http://schemas.microsoft.com/office/drawing/2012/chart">
                      <c:ext xmlns:c15="http://schemas.microsoft.com/office/drawing/2012/chart" uri="{02D57815-91ED-43cb-92C2-25804820EDAC}">
                        <c15:formulaRef>
                          <c15:sqref>'RiskOpportunity Calculation'!$M$87</c15:sqref>
                        </c15:formulaRef>
                      </c:ext>
                    </c:extLst>
                    <c:strCache>
                      <c:ptCount val="1"/>
                      <c:pt idx="0">
                        <c:v>Patent 12</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Calculation'!$M$88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Calculation'!$M$89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0F-5711-4FDF-9E50-0BDC9239AAED}"/>
                  </c:ext>
                </c:extLst>
              </c15:ser>
            </c15:filteredScatterSeries>
            <c15:filteredScatterSeries>
              <c15:ser>
                <c:idx val="12"/>
                <c:order val="12"/>
                <c:tx>
                  <c:strRef>
                    <c:extLst xmlns:c15="http://schemas.microsoft.com/office/drawing/2012/chart">
                      <c:ext xmlns:c15="http://schemas.microsoft.com/office/drawing/2012/chart" uri="{02D57815-91ED-43cb-92C2-25804820EDAC}">
                        <c15:formulaRef>
                          <c15:sqref>'RiskOpportunity Calculation'!$N$87</c15:sqref>
                        </c15:formulaRef>
                      </c:ext>
                    </c:extLst>
                    <c:strCache>
                      <c:ptCount val="1"/>
                      <c:pt idx="0">
                        <c:v>Patent 13</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Calculation'!$N$88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Calculation'!$N$89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0-5711-4FDF-9E50-0BDC9239AAED}"/>
                  </c:ext>
                </c:extLst>
              </c15:ser>
            </c15:filteredScatterSeries>
            <c15:filteredScatterSeries>
              <c15:ser>
                <c:idx val="13"/>
                <c:order val="13"/>
                <c:tx>
                  <c:strRef>
                    <c:extLst xmlns:c15="http://schemas.microsoft.com/office/drawing/2012/chart">
                      <c:ext xmlns:c15="http://schemas.microsoft.com/office/drawing/2012/chart" uri="{02D57815-91ED-43cb-92C2-25804820EDAC}">
                        <c15:formulaRef>
                          <c15:sqref>'RiskOpportunity Calculation'!$O$87</c15:sqref>
                        </c15:formulaRef>
                      </c:ext>
                    </c:extLst>
                    <c:strCache>
                      <c:ptCount val="1"/>
                      <c:pt idx="0">
                        <c:v>Patent 14</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Calculation'!$O$88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Calculation'!$O$89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1-5711-4FDF-9E50-0BDC9239AAED}"/>
                  </c:ext>
                </c:extLst>
              </c15:ser>
            </c15:filteredScatterSeries>
            <c15:filteredScatterSeries>
              <c15:ser>
                <c:idx val="14"/>
                <c:order val="14"/>
                <c:tx>
                  <c:strRef>
                    <c:extLst xmlns:c15="http://schemas.microsoft.com/office/drawing/2012/chart">
                      <c:ext xmlns:c15="http://schemas.microsoft.com/office/drawing/2012/chart" uri="{02D57815-91ED-43cb-92C2-25804820EDAC}">
                        <c15:formulaRef>
                          <c15:sqref>'RiskOpportunity Calculation'!$P$87</c15:sqref>
                        </c15:formulaRef>
                      </c:ext>
                    </c:extLst>
                    <c:strCache>
                      <c:ptCount val="1"/>
                      <c:pt idx="0">
                        <c:v>Patent 15</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Calculation'!$P$88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Calculation'!$P$89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2-5711-4FDF-9E50-0BDC9239AAED}"/>
                  </c:ext>
                </c:extLst>
              </c15:ser>
            </c15:filteredScatterSeries>
            <c15:filteredScatterSeries>
              <c15:ser>
                <c:idx val="15"/>
                <c:order val="15"/>
                <c:tx>
                  <c:strRef>
                    <c:extLst xmlns:c15="http://schemas.microsoft.com/office/drawing/2012/chart">
                      <c:ext xmlns:c15="http://schemas.microsoft.com/office/drawing/2012/chart" uri="{02D57815-91ED-43cb-92C2-25804820EDAC}">
                        <c15:formulaRef>
                          <c15:sqref>'RiskOpportunity Calculation'!$Q$87</c15:sqref>
                        </c15:formulaRef>
                      </c:ext>
                    </c:extLst>
                    <c:strCache>
                      <c:ptCount val="1"/>
                      <c:pt idx="0">
                        <c:v>Patent 16</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Calculation'!$Q$88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Calculation'!$Q$89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3-5711-4FDF-9E50-0BDC9239AAED}"/>
                  </c:ext>
                </c:extLst>
              </c15:ser>
            </c15:filteredScatterSeries>
            <c15:filteredScatterSeries>
              <c15:ser>
                <c:idx val="16"/>
                <c:order val="16"/>
                <c:tx>
                  <c:strRef>
                    <c:extLst xmlns:c15="http://schemas.microsoft.com/office/drawing/2012/chart">
                      <c:ext xmlns:c15="http://schemas.microsoft.com/office/drawing/2012/chart" uri="{02D57815-91ED-43cb-92C2-25804820EDAC}">
                        <c15:formulaRef>
                          <c15:sqref>'RiskOpportunity Calculation'!$R$87</c15:sqref>
                        </c15:formulaRef>
                      </c:ext>
                    </c:extLst>
                    <c:strCache>
                      <c:ptCount val="1"/>
                      <c:pt idx="0">
                        <c:v>Patent 17</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Calculation'!$R$88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Calculation'!$R$89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4-5711-4FDF-9E50-0BDC9239AAED}"/>
                  </c:ext>
                </c:extLst>
              </c15:ser>
            </c15:filteredScatterSeries>
            <c15:filteredScatterSeries>
              <c15:ser>
                <c:idx val="17"/>
                <c:order val="17"/>
                <c:tx>
                  <c:strRef>
                    <c:extLst xmlns:c15="http://schemas.microsoft.com/office/drawing/2012/chart">
                      <c:ext xmlns:c15="http://schemas.microsoft.com/office/drawing/2012/chart" uri="{02D57815-91ED-43cb-92C2-25804820EDAC}">
                        <c15:formulaRef>
                          <c15:sqref>'RiskOpportunity Calculation'!$S$87</c15:sqref>
                        </c15:formulaRef>
                      </c:ext>
                    </c:extLst>
                    <c:strCache>
                      <c:ptCount val="1"/>
                      <c:pt idx="0">
                        <c:v>Patent 18</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Calculation'!$S$88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Calculation'!$S$89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5-5711-4FDF-9E50-0BDC9239AAED}"/>
                  </c:ext>
                </c:extLst>
              </c15:ser>
            </c15:filteredScatterSeries>
            <c15:filteredScatterSeries>
              <c15:ser>
                <c:idx val="18"/>
                <c:order val="18"/>
                <c:tx>
                  <c:strRef>
                    <c:extLst xmlns:c15="http://schemas.microsoft.com/office/drawing/2012/chart">
                      <c:ext xmlns:c15="http://schemas.microsoft.com/office/drawing/2012/chart" uri="{02D57815-91ED-43cb-92C2-25804820EDAC}">
                        <c15:formulaRef>
                          <c15:sqref>'RiskOpportunity Calculation'!$T$87</c15:sqref>
                        </c15:formulaRef>
                      </c:ext>
                    </c:extLst>
                    <c:strCache>
                      <c:ptCount val="1"/>
                      <c:pt idx="0">
                        <c:v>Patent 19</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Calculation'!$T$88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Calculation'!$T$89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6-5711-4FDF-9E50-0BDC9239AAED}"/>
                  </c:ext>
                </c:extLst>
              </c15:ser>
            </c15:filteredScatterSeries>
            <c15:filteredScatterSeries>
              <c15:ser>
                <c:idx val="19"/>
                <c:order val="19"/>
                <c:tx>
                  <c:strRef>
                    <c:extLst xmlns:c15="http://schemas.microsoft.com/office/drawing/2012/chart">
                      <c:ext xmlns:c15="http://schemas.microsoft.com/office/drawing/2012/chart" uri="{02D57815-91ED-43cb-92C2-25804820EDAC}">
                        <c15:formulaRef>
                          <c15:sqref>'RiskOpportunity Calculation'!$U$87</c15:sqref>
                        </c15:formulaRef>
                      </c:ext>
                    </c:extLst>
                    <c:strCache>
                      <c:ptCount val="1"/>
                      <c:pt idx="0">
                        <c:v>Patent 20</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Calculation'!$U$88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Calculation'!$U$89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7-5711-4FDF-9E50-0BDC9239AAED}"/>
                  </c:ext>
                </c:extLst>
              </c15:ser>
            </c15:filteredScatterSeries>
            <c15:filteredScatterSeries>
              <c15:ser>
                <c:idx val="20"/>
                <c:order val="20"/>
                <c:tx>
                  <c:strRef>
                    <c:extLst xmlns:c15="http://schemas.microsoft.com/office/drawing/2012/chart">
                      <c:ext xmlns:c15="http://schemas.microsoft.com/office/drawing/2012/chart" uri="{02D57815-91ED-43cb-92C2-25804820EDAC}">
                        <c15:formulaRef>
                          <c15:sqref>'RiskOpportunity Calculation'!$V$87</c15:sqref>
                        </c15:formulaRef>
                      </c:ext>
                    </c:extLst>
                    <c:strCache>
                      <c:ptCount val="1"/>
                      <c:pt idx="0">
                        <c:v>Patent 21</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Calculation'!$V$88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Calculation'!$V$89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8-5711-4FDF-9E50-0BDC9239AAED}"/>
                  </c:ext>
                </c:extLst>
              </c15:ser>
            </c15:filteredScatterSeries>
            <c15:filteredScatterSeries>
              <c15:ser>
                <c:idx val="21"/>
                <c:order val="21"/>
                <c:tx>
                  <c:strRef>
                    <c:extLst xmlns:c15="http://schemas.microsoft.com/office/drawing/2012/chart">
                      <c:ext xmlns:c15="http://schemas.microsoft.com/office/drawing/2012/chart" uri="{02D57815-91ED-43cb-92C2-25804820EDAC}">
                        <c15:formulaRef>
                          <c15:sqref>'RiskOpportunity Calculation'!$W$87</c15:sqref>
                        </c15:formulaRef>
                      </c:ext>
                    </c:extLst>
                    <c:strCache>
                      <c:ptCount val="1"/>
                      <c:pt idx="0">
                        <c:v>Patent 22</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Calculation'!$W$88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Calculation'!$W$89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9-5711-4FDF-9E50-0BDC9239AAED}"/>
                  </c:ext>
                </c:extLst>
              </c15:ser>
            </c15:filteredScatterSeries>
            <c15:filteredScatterSeries>
              <c15:ser>
                <c:idx val="22"/>
                <c:order val="22"/>
                <c:tx>
                  <c:strRef>
                    <c:extLst xmlns:c15="http://schemas.microsoft.com/office/drawing/2012/chart">
                      <c:ext xmlns:c15="http://schemas.microsoft.com/office/drawing/2012/chart" uri="{02D57815-91ED-43cb-92C2-25804820EDAC}">
                        <c15:formulaRef>
                          <c15:sqref>'RiskOpportunity Calculation'!$X$87</c15:sqref>
                        </c15:formulaRef>
                      </c:ext>
                    </c:extLst>
                    <c:strCache>
                      <c:ptCount val="1"/>
                      <c:pt idx="0">
                        <c:v>Patent 23</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Calculation'!$X$88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Calculation'!$X$89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A-5711-4FDF-9E50-0BDC9239AAED}"/>
                  </c:ext>
                </c:extLst>
              </c15:ser>
            </c15:filteredScatterSeries>
            <c15:filteredScatterSeries>
              <c15:ser>
                <c:idx val="23"/>
                <c:order val="23"/>
                <c:tx>
                  <c:strRef>
                    <c:extLst xmlns:c15="http://schemas.microsoft.com/office/drawing/2012/chart">
                      <c:ext xmlns:c15="http://schemas.microsoft.com/office/drawing/2012/chart" uri="{02D57815-91ED-43cb-92C2-25804820EDAC}">
                        <c15:formulaRef>
                          <c15:sqref>'RiskOpportunity Calculation'!$Y$87</c15:sqref>
                        </c15:formulaRef>
                      </c:ext>
                    </c:extLst>
                    <c:strCache>
                      <c:ptCount val="1"/>
                      <c:pt idx="0">
                        <c:v>Patent 24</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Calculation'!$Y$88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Calculation'!$Y$89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B-5711-4FDF-9E50-0BDC9239AAED}"/>
                  </c:ext>
                </c:extLst>
              </c15:ser>
            </c15:filteredScatterSeries>
            <c15:filteredScatterSeries>
              <c15:ser>
                <c:idx val="24"/>
                <c:order val="24"/>
                <c:tx>
                  <c:strRef>
                    <c:extLst xmlns:c15="http://schemas.microsoft.com/office/drawing/2012/chart">
                      <c:ext xmlns:c15="http://schemas.microsoft.com/office/drawing/2012/chart" uri="{02D57815-91ED-43cb-92C2-25804820EDAC}">
                        <c15:formulaRef>
                          <c15:sqref>'RiskOpportunity Calculation'!$Z$87</c15:sqref>
                        </c15:formulaRef>
                      </c:ext>
                    </c:extLst>
                    <c:strCache>
                      <c:ptCount val="1"/>
                      <c:pt idx="0">
                        <c:v>Patent 25</c:v>
                      </c:pt>
                    </c:strCache>
                  </c:strRef>
                </c:tx>
                <c:spPr>
                  <a:ln w="25400">
                    <a:noFill/>
                  </a:ln>
                </c:spPr>
                <c:marker>
                  <c:symbol val="circle"/>
                  <c:size val="9"/>
                </c:marker>
                <c:dLbls>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1"/>
                    </c:ext>
                  </c:extLst>
                </c:dLbls>
                <c:xVal>
                  <c:numRef>
                    <c:extLst xmlns:c15="http://schemas.microsoft.com/office/drawing/2012/chart">
                      <c:ext xmlns:c15="http://schemas.microsoft.com/office/drawing/2012/chart" uri="{02D57815-91ED-43cb-92C2-25804820EDAC}">
                        <c15:formulaRef>
                          <c15:sqref>'RiskOpportunity Calculation'!$Z$88</c15:sqref>
                        </c15:formulaRef>
                      </c:ext>
                    </c:extLst>
                    <c:numCache>
                      <c:formatCode>General</c:formatCode>
                      <c:ptCount val="1"/>
                      <c:pt idx="0">
                        <c:v>0</c:v>
                      </c:pt>
                    </c:numCache>
                  </c:numRef>
                </c:xVal>
                <c:yVal>
                  <c:numRef>
                    <c:extLst xmlns:c15="http://schemas.microsoft.com/office/drawing/2012/chart">
                      <c:ext xmlns:c15="http://schemas.microsoft.com/office/drawing/2012/chart" uri="{02D57815-91ED-43cb-92C2-25804820EDAC}">
                        <c15:formulaRef>
                          <c15:sqref>'RiskOpportunity Calculation'!$Z$89</c15:sqref>
                        </c15:formulaRef>
                      </c:ext>
                    </c:extLst>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1C-5711-4FDF-9E50-0BDC9239AAED}"/>
                  </c:ext>
                </c:extLst>
              </c15:ser>
            </c15:filteredScatterSeries>
          </c:ext>
        </c:extLst>
      </c:scatterChart>
      <c:scatterChart>
        <c:scatterStyle val="smoothMarker"/>
        <c:varyColors val="0"/>
        <c:ser>
          <c:idx val="26"/>
          <c:order val="26"/>
          <c:tx>
            <c:v>Vertical line</c:v>
          </c:tx>
          <c:marker>
            <c:spPr>
              <a:noFill/>
              <a:ln>
                <a:noFill/>
              </a:ln>
            </c:spPr>
          </c:marker>
          <c:dPt>
            <c:idx val="1"/>
            <c:bubble3D val="0"/>
            <c:spPr>
              <a:ln>
                <a:solidFill>
                  <a:schemeClr val="tx1"/>
                </a:solidFill>
              </a:ln>
            </c:spPr>
            <c:extLst>
              <c:ext xmlns:c16="http://schemas.microsoft.com/office/drawing/2014/chart" uri="{C3380CC4-5D6E-409C-BE32-E72D297353CC}">
                <c16:uniqueId val="{0000000C-5711-4FDF-9E50-0BDC9239AAED}"/>
              </c:ext>
            </c:extLst>
          </c:dPt>
          <c:dLbls>
            <c:delete val="1"/>
          </c:dLbls>
          <c:xVal>
            <c:numRef>
              <c:f>'RiskOpportunity Calculation'!$B$94:$B$95</c:f>
              <c:numCache>
                <c:formatCode>General</c:formatCode>
                <c:ptCount val="2"/>
                <c:pt idx="0">
                  <c:v>0.5</c:v>
                </c:pt>
                <c:pt idx="1">
                  <c:v>0.5</c:v>
                </c:pt>
              </c:numCache>
            </c:numRef>
          </c:xVal>
          <c:yVal>
            <c:numRef>
              <c:f>'RiskOpportunity Calculation'!$C$94:$C$95</c:f>
              <c:numCache>
                <c:formatCode>General</c:formatCode>
                <c:ptCount val="2"/>
                <c:pt idx="0">
                  <c:v>-1</c:v>
                </c:pt>
                <c:pt idx="1">
                  <c:v>0</c:v>
                </c:pt>
              </c:numCache>
            </c:numRef>
          </c:yVal>
          <c:smooth val="1"/>
          <c:extLst>
            <c:ext xmlns:c16="http://schemas.microsoft.com/office/drawing/2014/chart" uri="{C3380CC4-5D6E-409C-BE32-E72D297353CC}">
              <c16:uniqueId val="{0000000D-5711-4FDF-9E50-0BDC9239AAED}"/>
            </c:ext>
          </c:extLst>
        </c:ser>
        <c:dLbls>
          <c:showLegendKey val="0"/>
          <c:showVal val="1"/>
          <c:showCatName val="0"/>
          <c:showSerName val="0"/>
          <c:showPercent val="0"/>
          <c:showBubbleSize val="0"/>
        </c:dLbls>
        <c:axId val="601012712"/>
        <c:axId val="601011072"/>
      </c:scatterChart>
      <c:valAx>
        <c:axId val="724883072"/>
        <c:scaling>
          <c:orientation val="minMax"/>
          <c:min val="-1"/>
        </c:scaling>
        <c:delete val="1"/>
        <c:axPos val="r"/>
        <c:numFmt formatCode="General" sourceLinked="1"/>
        <c:majorTickMark val="out"/>
        <c:minorTickMark val="none"/>
        <c:tickLblPos val="nextTo"/>
        <c:crossAx val="724885040"/>
        <c:crosses val="max"/>
        <c:crossBetween val="midCat"/>
        <c:minorUnit val="0.25"/>
      </c:valAx>
      <c:valAx>
        <c:axId val="724885040"/>
        <c:scaling>
          <c:orientation val="minMax"/>
          <c:max val="1"/>
        </c:scaling>
        <c:delete val="0"/>
        <c:axPos val="t"/>
        <c:title>
          <c:tx>
            <c:rich>
              <a:bodyPr/>
              <a:lstStyle/>
              <a:p>
                <a:pPr>
                  <a:defRPr/>
                </a:pPr>
                <a:r>
                  <a:rPr lang="en-GB" sz="900"/>
                  <a:t>Opportunity</a:t>
                </a:r>
              </a:p>
            </c:rich>
          </c:tx>
          <c:layout>
            <c:manualLayout>
              <c:xMode val="edge"/>
              <c:yMode val="edge"/>
              <c:x val="0.36158888146607987"/>
              <c:y val="4.3547389488619956E-2"/>
            </c:manualLayout>
          </c:layout>
          <c:overlay val="0"/>
        </c:title>
        <c:numFmt formatCode="#,##0.00" sourceLinked="0"/>
        <c:majorTickMark val="out"/>
        <c:minorTickMark val="none"/>
        <c:tickLblPos val="nextTo"/>
        <c:spPr>
          <a:ln w="19050">
            <a:solidFill>
              <a:schemeClr val="tx1"/>
            </a:solidFill>
            <a:headEnd type="none"/>
            <a:tailEnd type="none"/>
          </a:ln>
        </c:spPr>
        <c:crossAx val="724883072"/>
        <c:crosses val="max"/>
        <c:crossBetween val="midCat"/>
        <c:minorUnit val="0.25"/>
      </c:valAx>
      <c:valAx>
        <c:axId val="601011072"/>
        <c:scaling>
          <c:orientation val="minMax"/>
          <c:min val="-1"/>
        </c:scaling>
        <c:delete val="0"/>
        <c:axPos val="l"/>
        <c:title>
          <c:tx>
            <c:rich>
              <a:bodyPr/>
              <a:lstStyle/>
              <a:p>
                <a:pPr>
                  <a:defRPr/>
                </a:pPr>
                <a:r>
                  <a:rPr lang="en-GB" sz="900"/>
                  <a:t>Risk</a:t>
                </a:r>
                <a:endParaRPr lang="en-GB"/>
              </a:p>
            </c:rich>
          </c:tx>
          <c:overlay val="0"/>
        </c:title>
        <c:numFmt formatCode="#,##0.00;#,##0.00" sourceLinked="0"/>
        <c:majorTickMark val="out"/>
        <c:minorTickMark val="none"/>
        <c:tickLblPos val="nextTo"/>
        <c:spPr>
          <a:ln w="19050">
            <a:solidFill>
              <a:schemeClr val="tx1"/>
            </a:solidFill>
          </a:ln>
        </c:spPr>
        <c:crossAx val="601012712"/>
        <c:crosses val="autoZero"/>
        <c:crossBetween val="midCat"/>
        <c:majorUnit val="0.25"/>
      </c:valAx>
      <c:valAx>
        <c:axId val="601012712"/>
        <c:scaling>
          <c:orientation val="minMax"/>
        </c:scaling>
        <c:delete val="1"/>
        <c:axPos val="b"/>
        <c:numFmt formatCode="General" sourceLinked="1"/>
        <c:majorTickMark val="out"/>
        <c:minorTickMark val="none"/>
        <c:tickLblPos val="nextTo"/>
        <c:crossAx val="601011072"/>
        <c:crosses val="autoZero"/>
        <c:crossBetween val="midCat"/>
      </c:valAx>
      <c:spPr>
        <a:solidFill>
          <a:sysClr val="window" lastClr="FFFFFF"/>
        </a:solidFill>
        <a:ln w="19050">
          <a:solidFill>
            <a:schemeClr val="tx1"/>
          </a:solidFill>
        </a:ln>
      </c:spPr>
    </c:plotArea>
    <c:legend>
      <c:legendPos val="b"/>
      <c:legendEntry>
        <c:idx val="0"/>
        <c:delete val="1"/>
      </c:legendEntry>
      <c:legendEntry>
        <c:idx val="11"/>
        <c:delete val="1"/>
      </c:legendEntry>
      <c:layout>
        <c:manualLayout>
          <c:xMode val="edge"/>
          <c:yMode val="edge"/>
          <c:x val="0.15287623434837547"/>
          <c:y val="0.86462848189770913"/>
          <c:w val="0.74454288781416111"/>
          <c:h val="0.11793562019702412"/>
        </c:manualLayout>
      </c:layout>
      <c:overlay val="0"/>
    </c:legend>
    <c:plotVisOnly val="1"/>
    <c:dispBlanksAs val="gap"/>
    <c:showDLblsOverMax val="0"/>
    <c:extLst/>
  </c:chart>
  <c:spPr>
    <a:solidFill>
      <a:sysClr val="window" lastClr="FFFFFF"/>
    </a:solidFill>
    <a:ln w="19050">
      <a:solidFill>
        <a:schemeClr val="tx1"/>
      </a:solidFill>
    </a:ln>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Comparison</a:t>
            </a:r>
            <a:r>
              <a:rPr lang="en-GB" baseline="0"/>
              <a:t> of Net Present Value / points</a:t>
            </a:r>
            <a:endParaRPr lang="en-GB"/>
          </a:p>
        </c:rich>
      </c:tx>
      <c:layout>
        <c:manualLayout>
          <c:xMode val="edge"/>
          <c:yMode val="edge"/>
          <c:x val="0.27832858964322904"/>
          <c:y val="4.100236247864123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barChart>
        <c:barDir val="col"/>
        <c:grouping val="stacked"/>
        <c:varyColors val="0"/>
        <c:ser>
          <c:idx val="0"/>
          <c:order val="0"/>
          <c:tx>
            <c:strRef>
              <c:f>'Financial calculations'!$A$286</c:f>
              <c:strCache>
                <c:ptCount val="1"/>
                <c:pt idx="0">
                  <c:v>A. Legal status</c:v>
                </c:pt>
              </c:strCache>
            </c:strRef>
          </c:tx>
          <c:spPr>
            <a:solidFill>
              <a:schemeClr val="accent1"/>
            </a:solidFill>
            <a:ln>
              <a:noFill/>
            </a:ln>
            <a:effectLst/>
          </c:spPr>
          <c:invertIfNegative val="0"/>
          <c:cat>
            <c:strRef>
              <c:extLst>
                <c:ext xmlns:c15="http://schemas.microsoft.com/office/drawing/2012/chart" uri="{02D57815-91ED-43cb-92C2-25804820EDAC}">
                  <c15:fullRef>
                    <c15:sqref>'Financial calculations'!$B$285:$Z$285</c15:sqref>
                  </c15:fullRef>
                </c:ext>
              </c:extLst>
              <c:f>'Financial calculations'!$B$285:$C$285</c:f>
              <c:strCache>
                <c:ptCount val="2"/>
                <c:pt idx="0">
                  <c:v>Patent 1</c:v>
                </c:pt>
                <c:pt idx="1">
                  <c:v>Patent 2</c:v>
                </c:pt>
              </c:strCache>
            </c:strRef>
          </c:cat>
          <c:val>
            <c:numRef>
              <c:extLst>
                <c:ext xmlns:c15="http://schemas.microsoft.com/office/drawing/2012/chart" uri="{02D57815-91ED-43cb-92C2-25804820EDAC}">
                  <c15:fullRef>
                    <c15:sqref>'Financial calculations'!$B$286:$Z$286</c15:sqref>
                  </c15:fullRef>
                </c:ext>
              </c:extLst>
              <c:f>'Financial calculations'!$B$286:$C$286</c:f>
              <c:numCache>
                <c:formatCode>General</c:formatCode>
                <c:ptCount val="2"/>
                <c:pt idx="0">
                  <c:v>25</c:v>
                </c:pt>
                <c:pt idx="1">
                  <c:v>19</c:v>
                </c:pt>
              </c:numCache>
            </c:numRef>
          </c:val>
          <c:extLst>
            <c:ext xmlns:c16="http://schemas.microsoft.com/office/drawing/2014/chart" uri="{C3380CC4-5D6E-409C-BE32-E72D297353CC}">
              <c16:uniqueId val="{00000000-FF16-4AC0-9FEC-010BE43A8044}"/>
            </c:ext>
          </c:extLst>
        </c:ser>
        <c:ser>
          <c:idx val="1"/>
          <c:order val="1"/>
          <c:tx>
            <c:strRef>
              <c:f>'Financial calculations'!$A$287</c:f>
              <c:strCache>
                <c:ptCount val="1"/>
                <c:pt idx="0">
                  <c:v>B. Technology</c:v>
                </c:pt>
              </c:strCache>
            </c:strRef>
          </c:tx>
          <c:spPr>
            <a:solidFill>
              <a:schemeClr val="accent2"/>
            </a:solidFill>
            <a:ln>
              <a:noFill/>
            </a:ln>
            <a:effectLst/>
          </c:spPr>
          <c:invertIfNegative val="0"/>
          <c:cat>
            <c:strRef>
              <c:extLst>
                <c:ext xmlns:c15="http://schemas.microsoft.com/office/drawing/2012/chart" uri="{02D57815-91ED-43cb-92C2-25804820EDAC}">
                  <c15:fullRef>
                    <c15:sqref>'Financial calculations'!$B$285:$Z$285</c15:sqref>
                  </c15:fullRef>
                </c:ext>
              </c:extLst>
              <c:f>'Financial calculations'!$B$285:$C$285</c:f>
              <c:strCache>
                <c:ptCount val="2"/>
                <c:pt idx="0">
                  <c:v>Patent 1</c:v>
                </c:pt>
                <c:pt idx="1">
                  <c:v>Patent 2</c:v>
                </c:pt>
              </c:strCache>
            </c:strRef>
          </c:cat>
          <c:val>
            <c:numRef>
              <c:extLst>
                <c:ext xmlns:c15="http://schemas.microsoft.com/office/drawing/2012/chart" uri="{02D57815-91ED-43cb-92C2-25804820EDAC}">
                  <c15:fullRef>
                    <c15:sqref>'Financial calculations'!$B$287:$Z$287</c15:sqref>
                  </c15:fullRef>
                </c:ext>
              </c:extLst>
              <c:f>'Financial calculations'!$B$287:$C$287</c:f>
              <c:numCache>
                <c:formatCode>General</c:formatCode>
                <c:ptCount val="2"/>
                <c:pt idx="0">
                  <c:v>30</c:v>
                </c:pt>
                <c:pt idx="1">
                  <c:v>25</c:v>
                </c:pt>
              </c:numCache>
            </c:numRef>
          </c:val>
          <c:extLst>
            <c:ext xmlns:c16="http://schemas.microsoft.com/office/drawing/2014/chart" uri="{C3380CC4-5D6E-409C-BE32-E72D297353CC}">
              <c16:uniqueId val="{00000001-FF16-4AC0-9FEC-010BE43A8044}"/>
            </c:ext>
          </c:extLst>
        </c:ser>
        <c:ser>
          <c:idx val="2"/>
          <c:order val="2"/>
          <c:tx>
            <c:strRef>
              <c:f>'Financial calculations'!$A$288</c:f>
              <c:strCache>
                <c:ptCount val="1"/>
                <c:pt idx="0">
                  <c:v>C. Market conditions</c:v>
                </c:pt>
              </c:strCache>
            </c:strRef>
          </c:tx>
          <c:spPr>
            <a:solidFill>
              <a:schemeClr val="accent3"/>
            </a:solidFill>
            <a:ln>
              <a:noFill/>
            </a:ln>
            <a:effectLst/>
          </c:spPr>
          <c:invertIfNegative val="0"/>
          <c:cat>
            <c:strRef>
              <c:extLst>
                <c:ext xmlns:c15="http://schemas.microsoft.com/office/drawing/2012/chart" uri="{02D57815-91ED-43cb-92C2-25804820EDAC}">
                  <c15:fullRef>
                    <c15:sqref>'Financial calculations'!$B$285:$Z$285</c15:sqref>
                  </c15:fullRef>
                </c:ext>
              </c:extLst>
              <c:f>'Financial calculations'!$B$285:$C$285</c:f>
              <c:strCache>
                <c:ptCount val="2"/>
                <c:pt idx="0">
                  <c:v>Patent 1</c:v>
                </c:pt>
                <c:pt idx="1">
                  <c:v>Patent 2</c:v>
                </c:pt>
              </c:strCache>
            </c:strRef>
          </c:cat>
          <c:val>
            <c:numRef>
              <c:extLst>
                <c:ext xmlns:c15="http://schemas.microsoft.com/office/drawing/2012/chart" uri="{02D57815-91ED-43cb-92C2-25804820EDAC}">
                  <c15:fullRef>
                    <c15:sqref>'Financial calculations'!$B$288:$Z$288</c15:sqref>
                  </c15:fullRef>
                </c:ext>
              </c:extLst>
              <c:f>'Financial calculations'!$B$288:$C$288</c:f>
              <c:numCache>
                <c:formatCode>General</c:formatCode>
                <c:ptCount val="2"/>
                <c:pt idx="0">
                  <c:v>32</c:v>
                </c:pt>
                <c:pt idx="1">
                  <c:v>25</c:v>
                </c:pt>
              </c:numCache>
            </c:numRef>
          </c:val>
          <c:extLst>
            <c:ext xmlns:c16="http://schemas.microsoft.com/office/drawing/2014/chart" uri="{C3380CC4-5D6E-409C-BE32-E72D297353CC}">
              <c16:uniqueId val="{00000002-FF16-4AC0-9FEC-010BE43A8044}"/>
            </c:ext>
          </c:extLst>
        </c:ser>
        <c:ser>
          <c:idx val="3"/>
          <c:order val="3"/>
          <c:tx>
            <c:strRef>
              <c:f>'Financial calculations'!$A$289</c:f>
              <c:strCache>
                <c:ptCount val="1"/>
                <c:pt idx="0">
                  <c:v>D. Finance</c:v>
                </c:pt>
              </c:strCache>
            </c:strRef>
          </c:tx>
          <c:spPr>
            <a:solidFill>
              <a:schemeClr val="accent4"/>
            </a:solidFill>
            <a:ln>
              <a:noFill/>
            </a:ln>
            <a:effectLst/>
          </c:spPr>
          <c:invertIfNegative val="0"/>
          <c:cat>
            <c:strRef>
              <c:extLst>
                <c:ext xmlns:c15="http://schemas.microsoft.com/office/drawing/2012/chart" uri="{02D57815-91ED-43cb-92C2-25804820EDAC}">
                  <c15:fullRef>
                    <c15:sqref>'Financial calculations'!$B$285:$Z$285</c15:sqref>
                  </c15:fullRef>
                </c:ext>
              </c:extLst>
              <c:f>'Financial calculations'!$B$285:$C$285</c:f>
              <c:strCache>
                <c:ptCount val="2"/>
                <c:pt idx="0">
                  <c:v>Patent 1</c:v>
                </c:pt>
                <c:pt idx="1">
                  <c:v>Patent 2</c:v>
                </c:pt>
              </c:strCache>
            </c:strRef>
          </c:cat>
          <c:val>
            <c:numRef>
              <c:extLst>
                <c:ext xmlns:c15="http://schemas.microsoft.com/office/drawing/2012/chart" uri="{02D57815-91ED-43cb-92C2-25804820EDAC}">
                  <c15:fullRef>
                    <c15:sqref>'Financial calculations'!$B$289:$Z$289</c15:sqref>
                  </c15:fullRef>
                </c:ext>
              </c:extLst>
              <c:f>'Financial calculations'!$B$289:$C$289</c:f>
              <c:numCache>
                <c:formatCode>General</c:formatCode>
                <c:ptCount val="2"/>
                <c:pt idx="0">
                  <c:v>18</c:v>
                </c:pt>
                <c:pt idx="1">
                  <c:v>19</c:v>
                </c:pt>
              </c:numCache>
            </c:numRef>
          </c:val>
          <c:extLst>
            <c:ext xmlns:c16="http://schemas.microsoft.com/office/drawing/2014/chart" uri="{C3380CC4-5D6E-409C-BE32-E72D297353CC}">
              <c16:uniqueId val="{00000003-FF16-4AC0-9FEC-010BE43A8044}"/>
            </c:ext>
          </c:extLst>
        </c:ser>
        <c:dLbls>
          <c:showLegendKey val="0"/>
          <c:showVal val="0"/>
          <c:showCatName val="0"/>
          <c:showSerName val="0"/>
          <c:showPercent val="0"/>
          <c:showBubbleSize val="0"/>
        </c:dLbls>
        <c:gapWidth val="219"/>
        <c:overlap val="100"/>
        <c:axId val="563560136"/>
        <c:axId val="563561448"/>
      </c:barChart>
      <c:lineChart>
        <c:grouping val="standard"/>
        <c:varyColors val="0"/>
        <c:ser>
          <c:idx val="4"/>
          <c:order val="4"/>
          <c:tx>
            <c:strRef>
              <c:f>'Financial calculations'!$A$290</c:f>
              <c:strCache>
                <c:ptCount val="1"/>
                <c:pt idx="0">
                  <c:v>NPV</c:v>
                </c:pt>
              </c:strCache>
            </c:strRef>
          </c:tx>
          <c:spPr>
            <a:ln w="28575" cap="rnd">
              <a:noFill/>
              <a:round/>
            </a:ln>
            <a:effectLst/>
          </c:spPr>
          <c:marker>
            <c:symbol val="triangle"/>
            <c:size val="5"/>
            <c:spPr>
              <a:solidFill>
                <a:schemeClr val="accent5"/>
              </a:solidFill>
              <a:ln w="34925">
                <a:solidFill>
                  <a:schemeClr val="accent5"/>
                </a:solidFill>
              </a:ln>
              <a:effectLst/>
            </c:spPr>
          </c:marker>
          <c:cat>
            <c:strRef>
              <c:extLst>
                <c:ext xmlns:c15="http://schemas.microsoft.com/office/drawing/2012/chart" uri="{02D57815-91ED-43cb-92C2-25804820EDAC}">
                  <c15:fullRef>
                    <c15:sqref>'Financial calculations'!$B$285:$Z$285</c15:sqref>
                  </c15:fullRef>
                </c:ext>
              </c:extLst>
              <c:f>'Financial calculations'!$B$285:$C$285</c:f>
              <c:strCache>
                <c:ptCount val="2"/>
                <c:pt idx="0">
                  <c:v>Patent 1</c:v>
                </c:pt>
                <c:pt idx="1">
                  <c:v>Patent 2</c:v>
                </c:pt>
              </c:strCache>
            </c:strRef>
          </c:cat>
          <c:val>
            <c:numRef>
              <c:extLst>
                <c:ext xmlns:c15="http://schemas.microsoft.com/office/drawing/2012/chart" uri="{02D57815-91ED-43cb-92C2-25804820EDAC}">
                  <c15:fullRef>
                    <c15:sqref>'Financial calculations'!$B$290:$Z$290</c15:sqref>
                  </c15:fullRef>
                </c:ext>
              </c:extLst>
              <c:f>'Financial calculations'!$B$290:$C$290</c:f>
              <c:numCache>
                <c:formatCode>"€"#,##0.00;[Red]\-"€"#,##0.00</c:formatCode>
                <c:ptCount val="2"/>
                <c:pt idx="0">
                  <c:v>22473.315735682565</c:v>
                </c:pt>
                <c:pt idx="1">
                  <c:v>4361.2848889462803</c:v>
                </c:pt>
              </c:numCache>
            </c:numRef>
          </c:val>
          <c:smooth val="0"/>
          <c:extLst>
            <c:ext xmlns:c16="http://schemas.microsoft.com/office/drawing/2014/chart" uri="{C3380CC4-5D6E-409C-BE32-E72D297353CC}">
              <c16:uniqueId val="{00000004-FF16-4AC0-9FEC-010BE43A8044}"/>
            </c:ext>
          </c:extLst>
        </c:ser>
        <c:dLbls>
          <c:showLegendKey val="0"/>
          <c:showVal val="0"/>
          <c:showCatName val="0"/>
          <c:showSerName val="0"/>
          <c:showPercent val="0"/>
          <c:showBubbleSize val="0"/>
        </c:dLbls>
        <c:marker val="1"/>
        <c:smooth val="0"/>
        <c:axId val="568414480"/>
        <c:axId val="568412840"/>
      </c:lineChart>
      <c:catAx>
        <c:axId val="563560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Patent</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3561448"/>
        <c:crosses val="autoZero"/>
        <c:auto val="1"/>
        <c:lblAlgn val="ctr"/>
        <c:lblOffset val="100"/>
        <c:noMultiLvlLbl val="0"/>
      </c:catAx>
      <c:valAx>
        <c:axId val="5635614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Score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3560136"/>
        <c:crosses val="autoZero"/>
        <c:crossBetween val="between"/>
        <c:majorUnit val="30"/>
      </c:valAx>
      <c:valAx>
        <c:axId val="568412840"/>
        <c:scaling>
          <c:orientation val="minMax"/>
          <c:max val="24000"/>
          <c:min val="0"/>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NPV</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00;[Red]\-&quot;€&quot;#,##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8414480"/>
        <c:crosses val="max"/>
        <c:crossBetween val="between"/>
        <c:majorUnit val="2000"/>
        <c:minorUnit val="400"/>
      </c:valAx>
      <c:catAx>
        <c:axId val="568414480"/>
        <c:scaling>
          <c:orientation val="minMax"/>
        </c:scaling>
        <c:delete val="1"/>
        <c:axPos val="b"/>
        <c:numFmt formatCode="General" sourceLinked="1"/>
        <c:majorTickMark val="out"/>
        <c:minorTickMark val="none"/>
        <c:tickLblPos val="nextTo"/>
        <c:crossAx val="568412840"/>
        <c:crosses val="autoZero"/>
        <c:auto val="1"/>
        <c:lblAlgn val="ctr"/>
        <c:lblOffset val="100"/>
        <c:noMultiLvlLbl val="0"/>
      </c:catAx>
      <c:spPr>
        <a:noFill/>
        <a:ln>
          <a:noFill/>
        </a:ln>
        <a:effectLst/>
      </c:spPr>
    </c:plotArea>
    <c:legend>
      <c:legendPos val="t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rgbClr val="FFFFFF"/>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Financial forecast of business-area development achieved by</a:t>
            </a:r>
            <a:r>
              <a:rPr lang="en-GB" baseline="0"/>
              <a:t> exploiting each patent</a:t>
            </a:r>
            <a:endParaRPr lang="en-GB"/>
          </a:p>
        </c:rich>
      </c:tx>
      <c:layout>
        <c:manualLayout>
          <c:xMode val="edge"/>
          <c:yMode val="edge"/>
          <c:x val="0.10523545163853208"/>
          <c:y val="3.052856086642475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manualLayout>
          <c:layoutTarget val="inner"/>
          <c:xMode val="edge"/>
          <c:yMode val="edge"/>
          <c:x val="0.13280380544088657"/>
          <c:y val="0.17941536254250576"/>
          <c:w val="0.4985635650270332"/>
          <c:h val="0.73863155162058214"/>
        </c:manualLayout>
      </c:layout>
      <c:barChart>
        <c:barDir val="col"/>
        <c:grouping val="clustered"/>
        <c:varyColors val="0"/>
        <c:ser>
          <c:idx val="0"/>
          <c:order val="0"/>
          <c:tx>
            <c:strRef>
              <c:f>'Financial calculations'!$C$273</c:f>
              <c:strCache>
                <c:ptCount val="1"/>
                <c:pt idx="0">
                  <c:v>Patent 1: Business-area profits with the patent technology</c:v>
                </c:pt>
              </c:strCache>
            </c:strRef>
          </c:tx>
          <c:spPr>
            <a:solidFill>
              <a:schemeClr val="accent1"/>
            </a:solidFill>
            <a:ln>
              <a:noFill/>
            </a:ln>
            <a:effectLst/>
          </c:spPr>
          <c:invertIfNegative val="0"/>
          <c:cat>
            <c:strRef>
              <c:f>'Financial calculations'!$B$262:$B$271</c:f>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f>'Financial calculations'!$C$274:$C$283</c:f>
              <c:numCache>
                <c:formatCode>#,##0.00</c:formatCode>
                <c:ptCount val="10"/>
                <c:pt idx="0">
                  <c:v>-3686.25</c:v>
                </c:pt>
                <c:pt idx="1">
                  <c:v>-3388.6875</c:v>
                </c:pt>
                <c:pt idx="2">
                  <c:v>6975.1243753124982</c:v>
                </c:pt>
                <c:pt idx="3">
                  <c:v>13169.391355514061</c:v>
                </c:pt>
                <c:pt idx="4">
                  <c:v>15334.765378604845</c:v>
                </c:pt>
                <c:pt idx="5">
                  <c:v>17886.209320783029</c:v>
                </c:pt>
                <c:pt idx="6">
                  <c:v>10450.695625225198</c:v>
                </c:pt>
                <c:pt idx="7">
                  <c:v>0</c:v>
                </c:pt>
                <c:pt idx="8">
                  <c:v>0</c:v>
                </c:pt>
                <c:pt idx="9">
                  <c:v>0</c:v>
                </c:pt>
              </c:numCache>
            </c:numRef>
          </c:val>
          <c:extLst>
            <c:ext xmlns:c16="http://schemas.microsoft.com/office/drawing/2014/chart" uri="{C3380CC4-5D6E-409C-BE32-E72D297353CC}">
              <c16:uniqueId val="{00000000-594B-4D09-A07B-AC8CF4E5A5CD}"/>
            </c:ext>
          </c:extLst>
        </c:ser>
        <c:ser>
          <c:idx val="2"/>
          <c:order val="1"/>
          <c:tx>
            <c:strRef>
              <c:f>'Financial calculations'!$C$188</c:f>
              <c:strCache>
                <c:ptCount val="1"/>
                <c:pt idx="0">
                  <c:v>Patent 1: Business-area profits without the patent technology</c:v>
                </c:pt>
              </c:strCache>
            </c:strRef>
          </c:tx>
          <c:spPr>
            <a:solidFill>
              <a:schemeClr val="accent3"/>
            </a:solidFill>
            <a:ln>
              <a:noFill/>
            </a:ln>
            <a:effectLst/>
          </c:spPr>
          <c:invertIfNegative val="0"/>
          <c:cat>
            <c:strRef>
              <c:f>'Financial calculations'!$B$262:$B$271</c:f>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f>'Financial calculations'!$C$189:$C$198</c:f>
              <c:numCache>
                <c:formatCode>#,##0.00</c:formatCode>
                <c:ptCount val="10"/>
                <c:pt idx="0">
                  <c:v>1983.75</c:v>
                </c:pt>
                <c:pt idx="1">
                  <c:v>2281.3125</c:v>
                </c:pt>
                <c:pt idx="2">
                  <c:v>2623.5093749999996</c:v>
                </c:pt>
                <c:pt idx="3">
                  <c:v>3017.0357812500001</c:v>
                </c:pt>
                <c:pt idx="4">
                  <c:v>3469.5911484374992</c:v>
                </c:pt>
                <c:pt idx="5">
                  <c:v>3990.0298207031224</c:v>
                </c:pt>
                <c:pt idx="6">
                  <c:v>2294.2671469042957</c:v>
                </c:pt>
                <c:pt idx="7">
                  <c:v>0</c:v>
                </c:pt>
                <c:pt idx="8">
                  <c:v>0</c:v>
                </c:pt>
                <c:pt idx="9">
                  <c:v>0</c:v>
                </c:pt>
              </c:numCache>
            </c:numRef>
          </c:val>
          <c:extLst>
            <c:ext xmlns:c16="http://schemas.microsoft.com/office/drawing/2014/chart" uri="{C3380CC4-5D6E-409C-BE32-E72D297353CC}">
              <c16:uniqueId val="{00000001-594B-4D09-A07B-AC8CF4E5A5CD}"/>
            </c:ext>
          </c:extLst>
        </c:ser>
        <c:dLbls>
          <c:showLegendKey val="0"/>
          <c:showVal val="0"/>
          <c:showCatName val="0"/>
          <c:showSerName val="0"/>
          <c:showPercent val="0"/>
          <c:showBubbleSize val="0"/>
        </c:dLbls>
        <c:gapWidth val="150"/>
        <c:axId val="615388632"/>
        <c:axId val="615388304"/>
        <c:extLst>
          <c:ext xmlns:c15="http://schemas.microsoft.com/office/drawing/2012/chart" uri="{02D57815-91ED-43cb-92C2-25804820EDAC}">
            <c15:filteredBarSeries>
              <c15:ser>
                <c:idx val="3"/>
                <c:order val="3"/>
                <c:tx>
                  <c:strRef>
                    <c:extLst>
                      <c:ext uri="{02D57815-91ED-43cb-92C2-25804820EDAC}">
                        <c15:formulaRef>
                          <c15:sqref>'Financial calculations'!$D$273</c15:sqref>
                        </c15:formulaRef>
                      </c:ext>
                    </c:extLst>
                    <c:strCache>
                      <c:ptCount val="1"/>
                      <c:pt idx="0">
                        <c:v>Patent 2: Business-area profits with the patent technology</c:v>
                      </c:pt>
                    </c:strCache>
                  </c:strRef>
                </c:tx>
                <c:spPr>
                  <a:solidFill>
                    <a:schemeClr val="accent4"/>
                  </a:solidFill>
                  <a:ln>
                    <a:noFill/>
                  </a:ln>
                  <a:effectLst/>
                </c:spPr>
                <c:invertIfNegative val="0"/>
                <c:cat>
                  <c:strRef>
                    <c:extLst>
                      <c:ex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c:ext uri="{02D57815-91ED-43cb-92C2-25804820EDAC}">
                        <c15:formulaRef>
                          <c15:sqref>'Financial calculations'!$D$274:$D$283</c15:sqref>
                        </c15:formulaRef>
                      </c:ext>
                    </c:extLst>
                    <c:numCache>
                      <c:formatCode>#,##0.00</c:formatCode>
                      <c:ptCount val="10"/>
                      <c:pt idx="0">
                        <c:v>20643.5</c:v>
                      </c:pt>
                      <c:pt idx="1">
                        <c:v>10909.95265625</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94B-4D09-A07B-AC8CF4E5A5CD}"/>
                  </c:ext>
                </c:extLst>
              </c15:ser>
            </c15:filteredBarSeries>
            <c15:filteredBarSeries>
              <c15:ser>
                <c:idx val="5"/>
                <c:order val="4"/>
                <c:tx>
                  <c:strRef>
                    <c:extLst xmlns:c15="http://schemas.microsoft.com/office/drawing/2012/chart">
                      <c:ext xmlns:c15="http://schemas.microsoft.com/office/drawing/2012/chart" uri="{02D57815-91ED-43cb-92C2-25804820EDAC}">
                        <c15:formulaRef>
                          <c15:sqref>'Financial calculations'!$D$188</c15:sqref>
                        </c15:formulaRef>
                      </c:ext>
                    </c:extLst>
                    <c:strCache>
                      <c:ptCount val="1"/>
                      <c:pt idx="0">
                        <c:v>Patent 2: Business-area profits without the patent technology</c:v>
                      </c:pt>
                    </c:strCache>
                  </c:strRef>
                </c:tx>
                <c:spPr>
                  <a:solidFill>
                    <a:schemeClr val="accent6"/>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calculations'!$D$189:$D$198</c15:sqref>
                        </c15:formulaRef>
                      </c:ext>
                    </c:extLst>
                    <c:numCache>
                      <c:formatCode>#,##0.00</c:formatCode>
                      <c:ptCount val="10"/>
                      <c:pt idx="0">
                        <c:v>18860</c:v>
                      </c:pt>
                      <c:pt idx="1">
                        <c:v>9665.75</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4-594B-4D09-A07B-AC8CF4E5A5CD}"/>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'Financial calculations'!$E$273</c15:sqref>
                        </c15:formulaRef>
                      </c:ext>
                    </c:extLst>
                    <c:strCache>
                      <c:ptCount val="1"/>
                      <c:pt idx="0">
                        <c:v>Patent 3: Business-area profits with the patent technology</c:v>
                      </c:pt>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calculations'!$E$274:$E$283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6-594B-4D09-A07B-AC8CF4E5A5CD}"/>
                  </c:ext>
                </c:extLst>
              </c15:ser>
            </c15:filteredBarSeries>
            <c15:filteredBarSeries>
              <c15:ser>
                <c:idx val="8"/>
                <c:order val="7"/>
                <c:tx>
                  <c:strRef>
                    <c:extLst xmlns:c15="http://schemas.microsoft.com/office/drawing/2012/chart">
                      <c:ext xmlns:c15="http://schemas.microsoft.com/office/drawing/2012/chart" uri="{02D57815-91ED-43cb-92C2-25804820EDAC}">
                        <c15:formulaRef>
                          <c15:sqref>'Financial calculations'!$E$188</c15:sqref>
                        </c15:formulaRef>
                      </c:ext>
                    </c:extLst>
                    <c:strCache>
                      <c:ptCount val="1"/>
                      <c:pt idx="0">
                        <c:v>Patent 3: Business-area profits without the patent technology</c:v>
                      </c:pt>
                    </c:strCache>
                  </c:strRef>
                </c:tx>
                <c:spPr>
                  <a:solidFill>
                    <a:schemeClr val="accent3">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calculations'!$E$189:$E$198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7-594B-4D09-A07B-AC8CF4E5A5CD}"/>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'Financial calculations'!$F$273</c15:sqref>
                        </c15:formulaRef>
                      </c:ext>
                    </c:extLst>
                    <c:strCache>
                      <c:ptCount val="1"/>
                      <c:pt idx="0">
                        <c:v>Patent 4: Business-area profits with the patent technology</c:v>
                      </c:pt>
                    </c:strCache>
                  </c:strRef>
                </c:tx>
                <c:spPr>
                  <a:solidFill>
                    <a:schemeClr val="accent4">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calculations'!$F$274:$F$283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9-594B-4D09-A07B-AC8CF4E5A5CD}"/>
                  </c:ext>
                </c:extLst>
              </c15:ser>
            </c15:filteredBarSeries>
            <c15:filteredBarSeries>
              <c15:ser>
                <c:idx val="11"/>
                <c:order val="10"/>
                <c:tx>
                  <c:strRef>
                    <c:extLst xmlns:c15="http://schemas.microsoft.com/office/drawing/2012/chart">
                      <c:ext xmlns:c15="http://schemas.microsoft.com/office/drawing/2012/chart" uri="{02D57815-91ED-43cb-92C2-25804820EDAC}">
                        <c15:formulaRef>
                          <c15:sqref>'Financial calculations'!$F$188</c15:sqref>
                        </c15:formulaRef>
                      </c:ext>
                    </c:extLst>
                    <c:strCache>
                      <c:ptCount val="1"/>
                      <c:pt idx="0">
                        <c:v>Patent 4: Business-area profits without the patent technology</c:v>
                      </c:pt>
                    </c:strCache>
                  </c:strRef>
                </c:tx>
                <c:spPr>
                  <a:solidFill>
                    <a:schemeClr val="accent6">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calculations'!$F$189:$F$198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A-594B-4D09-A07B-AC8CF4E5A5CD}"/>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'Financial calculations'!$G$273</c15:sqref>
                        </c15:formulaRef>
                      </c:ext>
                    </c:extLst>
                    <c:strCache>
                      <c:ptCount val="1"/>
                      <c:pt idx="0">
                        <c:v>Patent 5: Business-area profits with the patent technology</c:v>
                      </c:pt>
                    </c:strCache>
                  </c:strRef>
                </c:tx>
                <c:spPr>
                  <a:solidFill>
                    <a:schemeClr val="accent1">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calculations'!$G$274:$G$283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C-594B-4D09-A07B-AC8CF4E5A5CD}"/>
                  </c:ext>
                </c:extLst>
              </c15:ser>
            </c15:filteredBarSeries>
            <c15:filteredBarSeries>
              <c15:ser>
                <c:idx val="54"/>
                <c:order val="13"/>
                <c:tx>
                  <c:strRef>
                    <c:extLst xmlns:c15="http://schemas.microsoft.com/office/drawing/2012/chart">
                      <c:ext xmlns:c15="http://schemas.microsoft.com/office/drawing/2012/chart" uri="{02D57815-91ED-43cb-92C2-25804820EDAC}">
                        <c15:formulaRef>
                          <c15:sqref>'Financial calculations'!$G$188</c15:sqref>
                        </c15:formulaRef>
                      </c:ext>
                    </c:extLst>
                    <c:strCache>
                      <c:ptCount val="1"/>
                      <c:pt idx="0">
                        <c:v>Patent 5: Business-area profits without the patent technology</c:v>
                      </c:pt>
                    </c:strCache>
                  </c:strRef>
                </c:tx>
                <c:spPr>
                  <a:solidFill>
                    <a:schemeClr val="accent1"/>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calculations'!$G$189:$G$198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D-594B-4D09-A07B-AC8CF4E5A5CD}"/>
                  </c:ext>
                </c:extLst>
              </c15:ser>
            </c15:filteredBarSeries>
            <c15:filteredBarSeries>
              <c15:ser>
                <c:idx val="13"/>
                <c:order val="15"/>
                <c:tx>
                  <c:strRef>
                    <c:extLst xmlns:c15="http://schemas.microsoft.com/office/drawing/2012/chart">
                      <c:ext xmlns:c15="http://schemas.microsoft.com/office/drawing/2012/chart" uri="{02D57815-91ED-43cb-92C2-25804820EDAC}">
                        <c15:formulaRef>
                          <c15:sqref>'Financial calculations'!$H$273</c15:sqref>
                        </c15:formulaRef>
                      </c:ext>
                    </c:extLst>
                    <c:strCache>
                      <c:ptCount val="1"/>
                      <c:pt idx="0">
                        <c:v>Patent 6: Business-area profits with the patent technology</c:v>
                      </c:pt>
                    </c:strCache>
                  </c:strRef>
                </c:tx>
                <c:spPr>
                  <a:solidFill>
                    <a:schemeClr val="accent2">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calculations'!$H$274:$H$283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F-594B-4D09-A07B-AC8CF4E5A5CD}"/>
                  </c:ext>
                </c:extLst>
              </c15:ser>
            </c15:filteredBarSeries>
            <c15:filteredBarSeries>
              <c15:ser>
                <c:idx val="55"/>
                <c:order val="16"/>
                <c:tx>
                  <c:strRef>
                    <c:extLst xmlns:c15="http://schemas.microsoft.com/office/drawing/2012/chart">
                      <c:ext xmlns:c15="http://schemas.microsoft.com/office/drawing/2012/chart" uri="{02D57815-91ED-43cb-92C2-25804820EDAC}">
                        <c15:formulaRef>
                          <c15:sqref>'Financial calculations'!$H$188</c15:sqref>
                        </c15:formulaRef>
                      </c:ext>
                    </c:extLst>
                    <c:strCache>
                      <c:ptCount val="1"/>
                      <c:pt idx="0">
                        <c:v>Patent 6: Business-area profits without the patent technology</c:v>
                      </c:pt>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calculations'!$H$189:$H$198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10-594B-4D09-A07B-AC8CF4E5A5CD}"/>
                  </c:ext>
                </c:extLst>
              </c15:ser>
            </c15:filteredBarSeries>
            <c15:filteredBarSeries>
              <c15:ser>
                <c:idx val="14"/>
                <c:order val="18"/>
                <c:tx>
                  <c:strRef>
                    <c:extLst xmlns:c15="http://schemas.microsoft.com/office/drawing/2012/chart">
                      <c:ext xmlns:c15="http://schemas.microsoft.com/office/drawing/2012/chart" uri="{02D57815-91ED-43cb-92C2-25804820EDAC}">
                        <c15:formulaRef>
                          <c15:sqref>'Financial calculations'!$I$273</c15:sqref>
                        </c15:formulaRef>
                      </c:ext>
                    </c:extLst>
                    <c:strCache>
                      <c:ptCount val="1"/>
                      <c:pt idx="0">
                        <c:v>Patent 7: Business-area profits with the patent technology</c:v>
                      </c:pt>
                    </c:strCache>
                  </c:strRef>
                </c:tx>
                <c:spPr>
                  <a:solidFill>
                    <a:schemeClr val="accent3">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calculations'!$I$274:$I$283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12-594B-4D09-A07B-AC8CF4E5A5CD}"/>
                  </c:ext>
                </c:extLst>
              </c15:ser>
            </c15:filteredBarSeries>
            <c15:filteredBarSeries>
              <c15:ser>
                <c:idx val="56"/>
                <c:order val="19"/>
                <c:tx>
                  <c:strRef>
                    <c:extLst xmlns:c15="http://schemas.microsoft.com/office/drawing/2012/chart">
                      <c:ext xmlns:c15="http://schemas.microsoft.com/office/drawing/2012/chart" uri="{02D57815-91ED-43cb-92C2-25804820EDAC}">
                        <c15:formulaRef>
                          <c15:sqref>'Financial calculations'!$I$188</c15:sqref>
                        </c15:formulaRef>
                      </c:ext>
                    </c:extLst>
                    <c:strCache>
                      <c:ptCount val="1"/>
                      <c:pt idx="0">
                        <c:v>Patent 7: Business-area profits without the patent technology</c:v>
                      </c:pt>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calculations'!$I$189:$I$198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13-594B-4D09-A07B-AC8CF4E5A5CD}"/>
                  </c:ext>
                </c:extLst>
              </c15:ser>
            </c15:filteredBarSeries>
            <c15:filteredBarSeries>
              <c15:ser>
                <c:idx val="15"/>
                <c:order val="21"/>
                <c:tx>
                  <c:strRef>
                    <c:extLst xmlns:c15="http://schemas.microsoft.com/office/drawing/2012/chart">
                      <c:ext xmlns:c15="http://schemas.microsoft.com/office/drawing/2012/chart" uri="{02D57815-91ED-43cb-92C2-25804820EDAC}">
                        <c15:formulaRef>
                          <c15:sqref>'Financial calculations'!$J$273</c15:sqref>
                        </c15:formulaRef>
                      </c:ext>
                    </c:extLst>
                    <c:strCache>
                      <c:ptCount val="1"/>
                      <c:pt idx="0">
                        <c:v>Patent 8: Business-area profits with the patent technology</c:v>
                      </c:pt>
                    </c:strCache>
                  </c:strRef>
                </c:tx>
                <c:spPr>
                  <a:solidFill>
                    <a:schemeClr val="accent4">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calculations'!$J$274:$J$283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15-594B-4D09-A07B-AC8CF4E5A5CD}"/>
                  </c:ext>
                </c:extLst>
              </c15:ser>
            </c15:filteredBarSeries>
            <c15:filteredBarSeries>
              <c15:ser>
                <c:idx val="57"/>
                <c:order val="22"/>
                <c:tx>
                  <c:strRef>
                    <c:extLst xmlns:c15="http://schemas.microsoft.com/office/drawing/2012/chart">
                      <c:ext xmlns:c15="http://schemas.microsoft.com/office/drawing/2012/chart" uri="{02D57815-91ED-43cb-92C2-25804820EDAC}">
                        <c15:formulaRef>
                          <c15:sqref>'Financial calculations'!$J$188</c15:sqref>
                        </c15:formulaRef>
                      </c:ext>
                    </c:extLst>
                    <c:strCache>
                      <c:ptCount val="1"/>
                      <c:pt idx="0">
                        <c:v>Patent 8: Business-area profits without the patent technology</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calculations'!$J$189:$J$198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16-594B-4D09-A07B-AC8CF4E5A5CD}"/>
                  </c:ext>
                </c:extLst>
              </c15:ser>
            </c15:filteredBarSeries>
            <c15:filteredBarSeries>
              <c15:ser>
                <c:idx val="16"/>
                <c:order val="24"/>
                <c:tx>
                  <c:strRef>
                    <c:extLst xmlns:c15="http://schemas.microsoft.com/office/drawing/2012/chart">
                      <c:ext xmlns:c15="http://schemas.microsoft.com/office/drawing/2012/chart" uri="{02D57815-91ED-43cb-92C2-25804820EDAC}">
                        <c15:formulaRef>
                          <c15:sqref>'Financial calculations'!$K$273</c15:sqref>
                        </c15:formulaRef>
                      </c:ext>
                    </c:extLst>
                    <c:strCache>
                      <c:ptCount val="1"/>
                      <c:pt idx="0">
                        <c:v>Patent 9: Business-area profits with the patent technology</c:v>
                      </c:pt>
                    </c:strCache>
                  </c:strRef>
                </c:tx>
                <c:spPr>
                  <a:solidFill>
                    <a:schemeClr val="accent5">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calculations'!$K$274:$K$283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18-594B-4D09-A07B-AC8CF4E5A5CD}"/>
                  </c:ext>
                </c:extLst>
              </c15:ser>
            </c15:filteredBarSeries>
            <c15:filteredBarSeries>
              <c15:ser>
                <c:idx val="58"/>
                <c:order val="25"/>
                <c:tx>
                  <c:strRef>
                    <c:extLst xmlns:c15="http://schemas.microsoft.com/office/drawing/2012/chart">
                      <c:ext xmlns:c15="http://schemas.microsoft.com/office/drawing/2012/chart" uri="{02D57815-91ED-43cb-92C2-25804820EDAC}">
                        <c15:formulaRef>
                          <c15:sqref>'Financial calculations'!$K$188</c15:sqref>
                        </c15:formulaRef>
                      </c:ext>
                    </c:extLst>
                    <c:strCache>
                      <c:ptCount val="1"/>
                      <c:pt idx="0">
                        <c:v>Patent 9: Business-area profits without the patent technology</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calculations'!$K$189:$K$198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19-594B-4D09-A07B-AC8CF4E5A5CD}"/>
                  </c:ext>
                </c:extLst>
              </c15:ser>
            </c15:filteredBarSeries>
            <c15:filteredBarSeries>
              <c15:ser>
                <c:idx val="17"/>
                <c:order val="27"/>
                <c:tx>
                  <c:strRef>
                    <c:extLst xmlns:c15="http://schemas.microsoft.com/office/drawing/2012/chart">
                      <c:ext xmlns:c15="http://schemas.microsoft.com/office/drawing/2012/chart" uri="{02D57815-91ED-43cb-92C2-25804820EDAC}">
                        <c15:formulaRef>
                          <c15:sqref>'Financial calculations'!$L$273</c15:sqref>
                        </c15:formulaRef>
                      </c:ext>
                    </c:extLst>
                    <c:strCache>
                      <c:ptCount val="1"/>
                      <c:pt idx="0">
                        <c:v>Patent 10: Business-area profits with the patent technology</c:v>
                      </c:pt>
                    </c:strCache>
                  </c:strRef>
                </c:tx>
                <c:spPr>
                  <a:solidFill>
                    <a:schemeClr val="accent6">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calculations'!$L$274:$L$283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1B-594B-4D09-A07B-AC8CF4E5A5CD}"/>
                  </c:ext>
                </c:extLst>
              </c15:ser>
            </c15:filteredBarSeries>
            <c15:filteredBarSeries>
              <c15:ser>
                <c:idx val="59"/>
                <c:order val="28"/>
                <c:tx>
                  <c:strRef>
                    <c:extLst xmlns:c15="http://schemas.microsoft.com/office/drawing/2012/chart">
                      <c:ext xmlns:c15="http://schemas.microsoft.com/office/drawing/2012/chart" uri="{02D57815-91ED-43cb-92C2-25804820EDAC}">
                        <c15:formulaRef>
                          <c15:sqref>'Financial calculations'!$L$188</c15:sqref>
                        </c15:formulaRef>
                      </c:ext>
                    </c:extLst>
                    <c:strCache>
                      <c:ptCount val="1"/>
                      <c:pt idx="0">
                        <c:v>Patent 10: Business-area profits without the patent technology</c:v>
                      </c:pt>
                    </c:strCache>
                  </c:strRef>
                </c:tx>
                <c:spPr>
                  <a:solidFill>
                    <a:schemeClr val="accent6"/>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calculations'!$L$189:$L$198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1C-594B-4D09-A07B-AC8CF4E5A5CD}"/>
                  </c:ext>
                </c:extLst>
              </c15:ser>
            </c15:filteredBarSeries>
            <c15:filteredBarSeries>
              <c15:ser>
                <c:idx val="18"/>
                <c:order val="30"/>
                <c:tx>
                  <c:strRef>
                    <c:extLst xmlns:c15="http://schemas.microsoft.com/office/drawing/2012/chart">
                      <c:ext xmlns:c15="http://schemas.microsoft.com/office/drawing/2012/chart" uri="{02D57815-91ED-43cb-92C2-25804820EDAC}">
                        <c15:formulaRef>
                          <c15:sqref>'Financial calculations'!$M$273</c15:sqref>
                        </c15:formulaRef>
                      </c:ext>
                    </c:extLst>
                    <c:strCache>
                      <c:ptCount val="1"/>
                      <c:pt idx="0">
                        <c:v>Patent 11: Business-area profits with the patent technology</c:v>
                      </c:pt>
                    </c:strCache>
                  </c:strRef>
                </c:tx>
                <c:spPr>
                  <a:solidFill>
                    <a:schemeClr val="accent1">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calculations'!$M$274:$M$283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1E-594B-4D09-A07B-AC8CF4E5A5CD}"/>
                  </c:ext>
                </c:extLst>
              </c15:ser>
            </c15:filteredBarSeries>
            <c15:filteredBarSeries>
              <c15:ser>
                <c:idx val="60"/>
                <c:order val="31"/>
                <c:tx>
                  <c:strRef>
                    <c:extLst xmlns:c15="http://schemas.microsoft.com/office/drawing/2012/chart">
                      <c:ext xmlns:c15="http://schemas.microsoft.com/office/drawing/2012/chart" uri="{02D57815-91ED-43cb-92C2-25804820EDAC}">
                        <c15:formulaRef>
                          <c15:sqref>'Financial calculations'!$M$188</c15:sqref>
                        </c15:formulaRef>
                      </c:ext>
                    </c:extLst>
                    <c:strCache>
                      <c:ptCount val="1"/>
                      <c:pt idx="0">
                        <c:v>Patent 11: Business-area profits without the patent technology</c:v>
                      </c:pt>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calculations'!$M$189:$M$198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1F-594B-4D09-A07B-AC8CF4E5A5CD}"/>
                  </c:ext>
                </c:extLst>
              </c15:ser>
            </c15:filteredBarSeries>
            <c15:filteredBarSeries>
              <c15:ser>
                <c:idx val="19"/>
                <c:order val="33"/>
                <c:tx>
                  <c:strRef>
                    <c:extLst xmlns:c15="http://schemas.microsoft.com/office/drawing/2012/chart">
                      <c:ext xmlns:c15="http://schemas.microsoft.com/office/drawing/2012/chart" uri="{02D57815-91ED-43cb-92C2-25804820EDAC}">
                        <c15:formulaRef>
                          <c15:sqref>'Financial calculations'!$N$273</c15:sqref>
                        </c15:formulaRef>
                      </c:ext>
                    </c:extLst>
                    <c:strCache>
                      <c:ptCount val="1"/>
                      <c:pt idx="0">
                        <c:v>Patent 12: Business-area profits with the patent technology</c:v>
                      </c:pt>
                    </c:strCache>
                  </c:strRef>
                </c:tx>
                <c:spPr>
                  <a:solidFill>
                    <a:schemeClr val="accent2">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calculations'!$N$274:$N$283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21-594B-4D09-A07B-AC8CF4E5A5CD}"/>
                  </c:ext>
                </c:extLst>
              </c15:ser>
            </c15:filteredBarSeries>
            <c15:filteredBarSeries>
              <c15:ser>
                <c:idx val="61"/>
                <c:order val="34"/>
                <c:tx>
                  <c:strRef>
                    <c:extLst xmlns:c15="http://schemas.microsoft.com/office/drawing/2012/chart">
                      <c:ext xmlns:c15="http://schemas.microsoft.com/office/drawing/2012/chart" uri="{02D57815-91ED-43cb-92C2-25804820EDAC}">
                        <c15:formulaRef>
                          <c15:sqref>'Financial calculations'!$N$188</c15:sqref>
                        </c15:formulaRef>
                      </c:ext>
                    </c:extLst>
                    <c:strCache>
                      <c:ptCount val="1"/>
                      <c:pt idx="0">
                        <c:v>Patent 12: Business-area profits without the patent technology</c:v>
                      </c:pt>
                    </c:strCache>
                  </c:strRef>
                </c:tx>
                <c:spPr>
                  <a:solidFill>
                    <a:schemeClr val="accent2">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calculations'!$N$189:$N$198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22-594B-4D09-A07B-AC8CF4E5A5CD}"/>
                  </c:ext>
                </c:extLst>
              </c15:ser>
            </c15:filteredBarSeries>
            <c15:filteredBarSeries>
              <c15:ser>
                <c:idx val="20"/>
                <c:order val="36"/>
                <c:tx>
                  <c:strRef>
                    <c:extLst xmlns:c15="http://schemas.microsoft.com/office/drawing/2012/chart">
                      <c:ext xmlns:c15="http://schemas.microsoft.com/office/drawing/2012/chart" uri="{02D57815-91ED-43cb-92C2-25804820EDAC}">
                        <c15:formulaRef>
                          <c15:sqref>'Financial calculations'!$O$273</c15:sqref>
                        </c15:formulaRef>
                      </c:ext>
                    </c:extLst>
                    <c:strCache>
                      <c:ptCount val="1"/>
                      <c:pt idx="0">
                        <c:v>Patent 13: Business-area profits with the patent technology</c:v>
                      </c:pt>
                    </c:strCache>
                  </c:strRef>
                </c:tx>
                <c:spPr>
                  <a:solidFill>
                    <a:schemeClr val="accent3">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calculations'!$O$274:$O$283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24-594B-4D09-A07B-AC8CF4E5A5CD}"/>
                  </c:ext>
                </c:extLst>
              </c15:ser>
            </c15:filteredBarSeries>
            <c15:filteredBarSeries>
              <c15:ser>
                <c:idx val="62"/>
                <c:order val="37"/>
                <c:tx>
                  <c:strRef>
                    <c:extLst xmlns:c15="http://schemas.microsoft.com/office/drawing/2012/chart">
                      <c:ext xmlns:c15="http://schemas.microsoft.com/office/drawing/2012/chart" uri="{02D57815-91ED-43cb-92C2-25804820EDAC}">
                        <c15:formulaRef>
                          <c15:sqref>'Financial calculations'!$O$188</c15:sqref>
                        </c15:formulaRef>
                      </c:ext>
                    </c:extLst>
                    <c:strCache>
                      <c:ptCount val="1"/>
                      <c:pt idx="0">
                        <c:v>Patent 13: Business-area profits without the patent technology</c:v>
                      </c:pt>
                    </c:strCache>
                  </c:strRef>
                </c:tx>
                <c:spPr>
                  <a:solidFill>
                    <a:schemeClr val="accent3">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calculations'!$O$189:$O$198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25-594B-4D09-A07B-AC8CF4E5A5CD}"/>
                  </c:ext>
                </c:extLst>
              </c15:ser>
            </c15:filteredBarSeries>
            <c15:filteredBarSeries>
              <c15:ser>
                <c:idx val="21"/>
                <c:order val="39"/>
                <c:tx>
                  <c:strRef>
                    <c:extLst xmlns:c15="http://schemas.microsoft.com/office/drawing/2012/chart">
                      <c:ext xmlns:c15="http://schemas.microsoft.com/office/drawing/2012/chart" uri="{02D57815-91ED-43cb-92C2-25804820EDAC}">
                        <c15:formulaRef>
                          <c15:sqref>'Financial calculations'!$P$273</c15:sqref>
                        </c15:formulaRef>
                      </c:ext>
                    </c:extLst>
                    <c:strCache>
                      <c:ptCount val="1"/>
                      <c:pt idx="0">
                        <c:v>Patent 14: Business-area profits with the patent technology</c:v>
                      </c:pt>
                    </c:strCache>
                  </c:strRef>
                </c:tx>
                <c:spPr>
                  <a:solidFill>
                    <a:schemeClr val="accent4">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calculations'!$P$274:$P$283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27-594B-4D09-A07B-AC8CF4E5A5CD}"/>
                  </c:ext>
                </c:extLst>
              </c15:ser>
            </c15:filteredBarSeries>
            <c15:filteredBarSeries>
              <c15:ser>
                <c:idx val="63"/>
                <c:order val="40"/>
                <c:tx>
                  <c:strRef>
                    <c:extLst xmlns:c15="http://schemas.microsoft.com/office/drawing/2012/chart">
                      <c:ext xmlns:c15="http://schemas.microsoft.com/office/drawing/2012/chart" uri="{02D57815-91ED-43cb-92C2-25804820EDAC}">
                        <c15:formulaRef>
                          <c15:sqref>'Financial calculations'!$P$188</c15:sqref>
                        </c15:formulaRef>
                      </c:ext>
                    </c:extLst>
                    <c:strCache>
                      <c:ptCount val="1"/>
                      <c:pt idx="0">
                        <c:v>Patent 14: Business-area profits without the patent technology</c:v>
                      </c:pt>
                    </c:strCache>
                  </c:strRef>
                </c:tx>
                <c:spPr>
                  <a:solidFill>
                    <a:schemeClr val="accent4">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calculations'!$P$189:$P$198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28-594B-4D09-A07B-AC8CF4E5A5CD}"/>
                  </c:ext>
                </c:extLst>
              </c15:ser>
            </c15:filteredBarSeries>
            <c15:filteredBarSeries>
              <c15:ser>
                <c:idx val="22"/>
                <c:order val="42"/>
                <c:tx>
                  <c:strRef>
                    <c:extLst xmlns:c15="http://schemas.microsoft.com/office/drawing/2012/chart">
                      <c:ext xmlns:c15="http://schemas.microsoft.com/office/drawing/2012/chart" uri="{02D57815-91ED-43cb-92C2-25804820EDAC}">
                        <c15:formulaRef>
                          <c15:sqref>'Financial calculations'!$Q$273</c15:sqref>
                        </c15:formulaRef>
                      </c:ext>
                    </c:extLst>
                    <c:strCache>
                      <c:ptCount val="1"/>
                      <c:pt idx="0">
                        <c:v>Patent 15: Business-area profits with the patent technology</c:v>
                      </c:pt>
                    </c:strCache>
                  </c:strRef>
                </c:tx>
                <c:spPr>
                  <a:solidFill>
                    <a:schemeClr val="accent5">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calculations'!$Q$274:$Q$283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2A-594B-4D09-A07B-AC8CF4E5A5CD}"/>
                  </c:ext>
                </c:extLst>
              </c15:ser>
            </c15:filteredBarSeries>
            <c15:filteredBarSeries>
              <c15:ser>
                <c:idx val="64"/>
                <c:order val="43"/>
                <c:tx>
                  <c:strRef>
                    <c:extLst xmlns:c15="http://schemas.microsoft.com/office/drawing/2012/chart">
                      <c:ext xmlns:c15="http://schemas.microsoft.com/office/drawing/2012/chart" uri="{02D57815-91ED-43cb-92C2-25804820EDAC}">
                        <c15:formulaRef>
                          <c15:sqref>'Financial calculations'!$Q$188</c15:sqref>
                        </c15:formulaRef>
                      </c:ext>
                    </c:extLst>
                    <c:strCache>
                      <c:ptCount val="1"/>
                      <c:pt idx="0">
                        <c:v>Patent 15: Business-area profits without the patent technology</c:v>
                      </c:pt>
                    </c:strCache>
                  </c:strRef>
                </c:tx>
                <c:spPr>
                  <a:solidFill>
                    <a:schemeClr val="accent5">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calculations'!$Q$189:$Q$198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2B-594B-4D09-A07B-AC8CF4E5A5CD}"/>
                  </c:ext>
                </c:extLst>
              </c15:ser>
            </c15:filteredBarSeries>
            <c15:filteredBarSeries>
              <c15:ser>
                <c:idx val="23"/>
                <c:order val="45"/>
                <c:tx>
                  <c:strRef>
                    <c:extLst xmlns:c15="http://schemas.microsoft.com/office/drawing/2012/chart">
                      <c:ext xmlns:c15="http://schemas.microsoft.com/office/drawing/2012/chart" uri="{02D57815-91ED-43cb-92C2-25804820EDAC}">
                        <c15:formulaRef>
                          <c15:sqref>'Financial calculations'!$R$273</c15:sqref>
                        </c15:formulaRef>
                      </c:ext>
                    </c:extLst>
                    <c:strCache>
                      <c:ptCount val="1"/>
                      <c:pt idx="0">
                        <c:v>Patent 16: Business-area profits with the patent technology</c:v>
                      </c:pt>
                    </c:strCache>
                  </c:strRef>
                </c:tx>
                <c:spPr>
                  <a:solidFill>
                    <a:schemeClr val="accent6">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calculations'!$R$274:$R$283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2D-594B-4D09-A07B-AC8CF4E5A5CD}"/>
                  </c:ext>
                </c:extLst>
              </c15:ser>
            </c15:filteredBarSeries>
            <c15:filteredBarSeries>
              <c15:ser>
                <c:idx val="65"/>
                <c:order val="46"/>
                <c:tx>
                  <c:strRef>
                    <c:extLst xmlns:c15="http://schemas.microsoft.com/office/drawing/2012/chart">
                      <c:ext xmlns:c15="http://schemas.microsoft.com/office/drawing/2012/chart" uri="{02D57815-91ED-43cb-92C2-25804820EDAC}">
                        <c15:formulaRef>
                          <c15:sqref>'Financial calculations'!$R$188</c15:sqref>
                        </c15:formulaRef>
                      </c:ext>
                    </c:extLst>
                    <c:strCache>
                      <c:ptCount val="1"/>
                      <c:pt idx="0">
                        <c:v>Patent 16: Business-area profits without the patent technology</c:v>
                      </c:pt>
                    </c:strCache>
                  </c:strRef>
                </c:tx>
                <c:spPr>
                  <a:solidFill>
                    <a:schemeClr val="accent6">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calculations'!$R$189:$R$198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2E-594B-4D09-A07B-AC8CF4E5A5CD}"/>
                  </c:ext>
                </c:extLst>
              </c15:ser>
            </c15:filteredBarSeries>
            <c15:filteredBarSeries>
              <c15:ser>
                <c:idx val="24"/>
                <c:order val="48"/>
                <c:tx>
                  <c:strRef>
                    <c:extLst xmlns:c15="http://schemas.microsoft.com/office/drawing/2012/chart">
                      <c:ext xmlns:c15="http://schemas.microsoft.com/office/drawing/2012/chart" uri="{02D57815-91ED-43cb-92C2-25804820EDAC}">
                        <c15:formulaRef>
                          <c15:sqref>'Financial calculations'!$S$273</c15:sqref>
                        </c15:formulaRef>
                      </c:ext>
                    </c:extLst>
                    <c:strCache>
                      <c:ptCount val="1"/>
                      <c:pt idx="0">
                        <c:v>Patent 17: Business-area profits with the patent technology</c:v>
                      </c:pt>
                    </c:strCache>
                  </c:strRef>
                </c:tx>
                <c:spPr>
                  <a:solidFill>
                    <a:schemeClr val="accent1">
                      <a:lumMod val="60000"/>
                      <a:lumOff val="4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calculations'!$S$274:$S$283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30-594B-4D09-A07B-AC8CF4E5A5CD}"/>
                  </c:ext>
                </c:extLst>
              </c15:ser>
            </c15:filteredBarSeries>
            <c15:filteredBarSeries>
              <c15:ser>
                <c:idx val="66"/>
                <c:order val="49"/>
                <c:tx>
                  <c:strRef>
                    <c:extLst xmlns:c15="http://schemas.microsoft.com/office/drawing/2012/chart">
                      <c:ext xmlns:c15="http://schemas.microsoft.com/office/drawing/2012/chart" uri="{02D57815-91ED-43cb-92C2-25804820EDAC}">
                        <c15:formulaRef>
                          <c15:sqref>'Financial calculations'!$S$188</c15:sqref>
                        </c15:formulaRef>
                      </c:ext>
                    </c:extLst>
                    <c:strCache>
                      <c:ptCount val="1"/>
                      <c:pt idx="0">
                        <c:v>Patent 17: Business-area profits without the patent technology</c:v>
                      </c:pt>
                    </c:strCache>
                  </c:strRef>
                </c:tx>
                <c:spPr>
                  <a:solidFill>
                    <a:schemeClr val="accent1">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calculations'!$S$189:$S$198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31-594B-4D09-A07B-AC8CF4E5A5CD}"/>
                  </c:ext>
                </c:extLst>
              </c15:ser>
            </c15:filteredBarSeries>
            <c15:filteredBarSeries>
              <c15:ser>
                <c:idx val="25"/>
                <c:order val="51"/>
                <c:tx>
                  <c:strRef>
                    <c:extLst xmlns:c15="http://schemas.microsoft.com/office/drawing/2012/chart">
                      <c:ext xmlns:c15="http://schemas.microsoft.com/office/drawing/2012/chart" uri="{02D57815-91ED-43cb-92C2-25804820EDAC}">
                        <c15:formulaRef>
                          <c15:sqref>'Financial calculations'!$T$273</c15:sqref>
                        </c15:formulaRef>
                      </c:ext>
                    </c:extLst>
                    <c:strCache>
                      <c:ptCount val="1"/>
                      <c:pt idx="0">
                        <c:v>Patent 18: Business-area profits with the patent technology</c:v>
                      </c:pt>
                    </c:strCache>
                  </c:strRef>
                </c:tx>
                <c:spPr>
                  <a:solidFill>
                    <a:schemeClr val="accent2">
                      <a:lumMod val="60000"/>
                      <a:lumOff val="4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calculations'!$T$274:$T$283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33-594B-4D09-A07B-AC8CF4E5A5CD}"/>
                  </c:ext>
                </c:extLst>
              </c15:ser>
            </c15:filteredBarSeries>
            <c15:filteredBarSeries>
              <c15:ser>
                <c:idx val="67"/>
                <c:order val="52"/>
                <c:tx>
                  <c:strRef>
                    <c:extLst xmlns:c15="http://schemas.microsoft.com/office/drawing/2012/chart">
                      <c:ext xmlns:c15="http://schemas.microsoft.com/office/drawing/2012/chart" uri="{02D57815-91ED-43cb-92C2-25804820EDAC}">
                        <c15:formulaRef>
                          <c15:sqref>'Financial calculations'!$T$188</c15:sqref>
                        </c15:formulaRef>
                      </c:ext>
                    </c:extLst>
                    <c:strCache>
                      <c:ptCount val="1"/>
                      <c:pt idx="0">
                        <c:v>Patent 18: Business-area profits without the patent technology</c:v>
                      </c:pt>
                    </c:strCache>
                  </c:strRef>
                </c:tx>
                <c:spPr>
                  <a:solidFill>
                    <a:schemeClr val="accent2">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calculations'!$T$189:$T$198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34-594B-4D09-A07B-AC8CF4E5A5CD}"/>
                  </c:ext>
                </c:extLst>
              </c15:ser>
            </c15:filteredBarSeries>
            <c15:filteredBarSeries>
              <c15:ser>
                <c:idx val="26"/>
                <c:order val="54"/>
                <c:tx>
                  <c:strRef>
                    <c:extLst xmlns:c15="http://schemas.microsoft.com/office/drawing/2012/chart">
                      <c:ext xmlns:c15="http://schemas.microsoft.com/office/drawing/2012/chart" uri="{02D57815-91ED-43cb-92C2-25804820EDAC}">
                        <c15:formulaRef>
                          <c15:sqref>'Financial calculations'!$U$273</c15:sqref>
                        </c15:formulaRef>
                      </c:ext>
                    </c:extLst>
                    <c:strCache>
                      <c:ptCount val="1"/>
                      <c:pt idx="0">
                        <c:v>Patent 19: Business-area profits with the patent technology</c:v>
                      </c:pt>
                    </c:strCache>
                  </c:strRef>
                </c:tx>
                <c:spPr>
                  <a:solidFill>
                    <a:schemeClr val="accent3">
                      <a:lumMod val="60000"/>
                      <a:lumOff val="4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calculations'!$U$274:$U$283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36-594B-4D09-A07B-AC8CF4E5A5CD}"/>
                  </c:ext>
                </c:extLst>
              </c15:ser>
            </c15:filteredBarSeries>
            <c15:filteredBarSeries>
              <c15:ser>
                <c:idx val="68"/>
                <c:order val="55"/>
                <c:tx>
                  <c:strRef>
                    <c:extLst xmlns:c15="http://schemas.microsoft.com/office/drawing/2012/chart">
                      <c:ext xmlns:c15="http://schemas.microsoft.com/office/drawing/2012/chart" uri="{02D57815-91ED-43cb-92C2-25804820EDAC}">
                        <c15:formulaRef>
                          <c15:sqref>'Financial calculations'!$U$188</c15:sqref>
                        </c15:formulaRef>
                      </c:ext>
                    </c:extLst>
                    <c:strCache>
                      <c:ptCount val="1"/>
                      <c:pt idx="0">
                        <c:v>Patent 19: Business-area profits without the patent technology</c:v>
                      </c:pt>
                    </c:strCache>
                  </c:strRef>
                </c:tx>
                <c:spPr>
                  <a:solidFill>
                    <a:schemeClr val="accent3">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calculations'!$U$189:$U$198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37-594B-4D09-A07B-AC8CF4E5A5CD}"/>
                  </c:ext>
                </c:extLst>
              </c15:ser>
            </c15:filteredBarSeries>
            <c15:filteredBarSeries>
              <c15:ser>
                <c:idx val="27"/>
                <c:order val="57"/>
                <c:tx>
                  <c:strRef>
                    <c:extLst xmlns:c15="http://schemas.microsoft.com/office/drawing/2012/chart">
                      <c:ext xmlns:c15="http://schemas.microsoft.com/office/drawing/2012/chart" uri="{02D57815-91ED-43cb-92C2-25804820EDAC}">
                        <c15:formulaRef>
                          <c15:sqref>'Financial calculations'!$V$273</c15:sqref>
                        </c15:formulaRef>
                      </c:ext>
                    </c:extLst>
                    <c:strCache>
                      <c:ptCount val="1"/>
                      <c:pt idx="0">
                        <c:v>Patent 20: Business-area profits with the patent technology</c:v>
                      </c:pt>
                    </c:strCache>
                  </c:strRef>
                </c:tx>
                <c:spPr>
                  <a:solidFill>
                    <a:schemeClr val="accent4">
                      <a:lumMod val="60000"/>
                      <a:lumOff val="4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calculations'!$V$274:$V$283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39-594B-4D09-A07B-AC8CF4E5A5CD}"/>
                  </c:ext>
                </c:extLst>
              </c15:ser>
            </c15:filteredBarSeries>
            <c15:filteredBarSeries>
              <c15:ser>
                <c:idx val="69"/>
                <c:order val="58"/>
                <c:tx>
                  <c:strRef>
                    <c:extLst xmlns:c15="http://schemas.microsoft.com/office/drawing/2012/chart">
                      <c:ext xmlns:c15="http://schemas.microsoft.com/office/drawing/2012/chart" uri="{02D57815-91ED-43cb-92C2-25804820EDAC}">
                        <c15:formulaRef>
                          <c15:sqref>'Financial calculations'!$V$188</c15:sqref>
                        </c15:formulaRef>
                      </c:ext>
                    </c:extLst>
                    <c:strCache>
                      <c:ptCount val="1"/>
                      <c:pt idx="0">
                        <c:v>Patent 20: Business-area profits without the patent technology</c:v>
                      </c:pt>
                    </c:strCache>
                  </c:strRef>
                </c:tx>
                <c:spPr>
                  <a:solidFill>
                    <a:schemeClr val="accent4">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calculations'!$V$189:$V$198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3A-594B-4D09-A07B-AC8CF4E5A5CD}"/>
                  </c:ext>
                </c:extLst>
              </c15:ser>
            </c15:filteredBarSeries>
            <c15:filteredBarSeries>
              <c15:ser>
                <c:idx val="28"/>
                <c:order val="60"/>
                <c:tx>
                  <c:strRef>
                    <c:extLst xmlns:c15="http://schemas.microsoft.com/office/drawing/2012/chart">
                      <c:ext xmlns:c15="http://schemas.microsoft.com/office/drawing/2012/chart" uri="{02D57815-91ED-43cb-92C2-25804820EDAC}">
                        <c15:formulaRef>
                          <c15:sqref>'Financial calculations'!$W$273</c15:sqref>
                        </c15:formulaRef>
                      </c:ext>
                    </c:extLst>
                    <c:strCache>
                      <c:ptCount val="1"/>
                      <c:pt idx="0">
                        <c:v>Patent 21: Business-area profits with the patent technology</c:v>
                      </c:pt>
                    </c:strCache>
                  </c:strRef>
                </c:tx>
                <c:spPr>
                  <a:solidFill>
                    <a:schemeClr val="accent5">
                      <a:lumMod val="60000"/>
                      <a:lumOff val="4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calculations'!$W$274:$W$283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3C-594B-4D09-A07B-AC8CF4E5A5CD}"/>
                  </c:ext>
                </c:extLst>
              </c15:ser>
            </c15:filteredBarSeries>
            <c15:filteredBarSeries>
              <c15:ser>
                <c:idx val="70"/>
                <c:order val="61"/>
                <c:tx>
                  <c:strRef>
                    <c:extLst xmlns:c15="http://schemas.microsoft.com/office/drawing/2012/chart">
                      <c:ext xmlns:c15="http://schemas.microsoft.com/office/drawing/2012/chart" uri="{02D57815-91ED-43cb-92C2-25804820EDAC}">
                        <c15:formulaRef>
                          <c15:sqref>'Financial calculations'!$W$188</c15:sqref>
                        </c15:formulaRef>
                      </c:ext>
                    </c:extLst>
                    <c:strCache>
                      <c:ptCount val="1"/>
                      <c:pt idx="0">
                        <c:v>Patent 21: Business-area profits without the patent technology</c:v>
                      </c:pt>
                    </c:strCache>
                  </c:strRef>
                </c:tx>
                <c:spPr>
                  <a:solidFill>
                    <a:schemeClr val="accent5">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calculations'!$W$189:$W$198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3D-594B-4D09-A07B-AC8CF4E5A5CD}"/>
                  </c:ext>
                </c:extLst>
              </c15:ser>
            </c15:filteredBarSeries>
            <c15:filteredBarSeries>
              <c15:ser>
                <c:idx val="29"/>
                <c:order val="63"/>
                <c:tx>
                  <c:strRef>
                    <c:extLst xmlns:c15="http://schemas.microsoft.com/office/drawing/2012/chart">
                      <c:ext xmlns:c15="http://schemas.microsoft.com/office/drawing/2012/chart" uri="{02D57815-91ED-43cb-92C2-25804820EDAC}">
                        <c15:formulaRef>
                          <c15:sqref>'Financial calculations'!$X$273</c15:sqref>
                        </c15:formulaRef>
                      </c:ext>
                    </c:extLst>
                    <c:strCache>
                      <c:ptCount val="1"/>
                      <c:pt idx="0">
                        <c:v>Patent 22: Business-area profits with the patent technology</c:v>
                      </c:pt>
                    </c:strCache>
                  </c:strRef>
                </c:tx>
                <c:spPr>
                  <a:solidFill>
                    <a:schemeClr val="accent6">
                      <a:lumMod val="60000"/>
                      <a:lumOff val="4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calculations'!$X$274:$X$283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3F-594B-4D09-A07B-AC8CF4E5A5CD}"/>
                  </c:ext>
                </c:extLst>
              </c15:ser>
            </c15:filteredBarSeries>
            <c15:filteredBarSeries>
              <c15:ser>
                <c:idx val="71"/>
                <c:order val="64"/>
                <c:tx>
                  <c:strRef>
                    <c:extLst xmlns:c15="http://schemas.microsoft.com/office/drawing/2012/chart">
                      <c:ext xmlns:c15="http://schemas.microsoft.com/office/drawing/2012/chart" uri="{02D57815-91ED-43cb-92C2-25804820EDAC}">
                        <c15:formulaRef>
                          <c15:sqref>'Financial calculations'!$X$188</c15:sqref>
                        </c15:formulaRef>
                      </c:ext>
                    </c:extLst>
                    <c:strCache>
                      <c:ptCount val="1"/>
                      <c:pt idx="0">
                        <c:v>Patent 22: Business-area profits without the patent technology</c:v>
                      </c:pt>
                    </c:strCache>
                  </c:strRef>
                </c:tx>
                <c:spPr>
                  <a:solidFill>
                    <a:schemeClr val="accent6">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calculations'!$X$189:$X$198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40-594B-4D09-A07B-AC8CF4E5A5CD}"/>
                  </c:ext>
                </c:extLst>
              </c15:ser>
            </c15:filteredBarSeries>
            <c15:filteredBarSeries>
              <c15:ser>
                <c:idx val="30"/>
                <c:order val="66"/>
                <c:tx>
                  <c:strRef>
                    <c:extLst xmlns:c15="http://schemas.microsoft.com/office/drawing/2012/chart">
                      <c:ext xmlns:c15="http://schemas.microsoft.com/office/drawing/2012/chart" uri="{02D57815-91ED-43cb-92C2-25804820EDAC}">
                        <c15:formulaRef>
                          <c15:sqref>'Financial calculations'!$Y$273</c15:sqref>
                        </c15:formulaRef>
                      </c:ext>
                    </c:extLst>
                    <c:strCache>
                      <c:ptCount val="1"/>
                      <c:pt idx="0">
                        <c:v>Patent 23: Business-area profits with the patent technology</c:v>
                      </c:pt>
                    </c:strCache>
                  </c:strRef>
                </c:tx>
                <c:spPr>
                  <a:solidFill>
                    <a:schemeClr val="accent1">
                      <a:lumMod val="5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calculations'!$Y$274:$Y$283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42-594B-4D09-A07B-AC8CF4E5A5CD}"/>
                  </c:ext>
                </c:extLst>
              </c15:ser>
            </c15:filteredBarSeries>
            <c15:filteredBarSeries>
              <c15:ser>
                <c:idx val="72"/>
                <c:order val="67"/>
                <c:tx>
                  <c:strRef>
                    <c:extLst xmlns:c15="http://schemas.microsoft.com/office/drawing/2012/chart">
                      <c:ext xmlns:c15="http://schemas.microsoft.com/office/drawing/2012/chart" uri="{02D57815-91ED-43cb-92C2-25804820EDAC}">
                        <c15:formulaRef>
                          <c15:sqref>'Financial calculations'!$Y$188</c15:sqref>
                        </c15:formulaRef>
                      </c:ext>
                    </c:extLst>
                    <c:strCache>
                      <c:ptCount val="1"/>
                      <c:pt idx="0">
                        <c:v>Patent 23: Business-area profits without the patent technology</c:v>
                      </c:pt>
                    </c:strCache>
                  </c:strRef>
                </c:tx>
                <c:spPr>
                  <a:solidFill>
                    <a:schemeClr val="accent1">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calculations'!$Y$189:$Y$198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43-594B-4D09-A07B-AC8CF4E5A5CD}"/>
                  </c:ext>
                </c:extLst>
              </c15:ser>
            </c15:filteredBarSeries>
            <c15:filteredBarSeries>
              <c15:ser>
                <c:idx val="31"/>
                <c:order val="69"/>
                <c:tx>
                  <c:strRef>
                    <c:extLst xmlns:c15="http://schemas.microsoft.com/office/drawing/2012/chart">
                      <c:ext xmlns:c15="http://schemas.microsoft.com/office/drawing/2012/chart" uri="{02D57815-91ED-43cb-92C2-25804820EDAC}">
                        <c15:formulaRef>
                          <c15:sqref>'Financial calculations'!$Z$273</c15:sqref>
                        </c15:formulaRef>
                      </c:ext>
                    </c:extLst>
                    <c:strCache>
                      <c:ptCount val="1"/>
                      <c:pt idx="0">
                        <c:v>Patent 24: Business-area profits with the patent technology</c:v>
                      </c:pt>
                    </c:strCache>
                  </c:strRef>
                </c:tx>
                <c:spPr>
                  <a:solidFill>
                    <a:schemeClr val="accent2">
                      <a:lumMod val="5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calculations'!$Z$274:$Z$283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45-594B-4D09-A07B-AC8CF4E5A5CD}"/>
                  </c:ext>
                </c:extLst>
              </c15:ser>
            </c15:filteredBarSeries>
            <c15:filteredBarSeries>
              <c15:ser>
                <c:idx val="73"/>
                <c:order val="70"/>
                <c:tx>
                  <c:strRef>
                    <c:extLst xmlns:c15="http://schemas.microsoft.com/office/drawing/2012/chart">
                      <c:ext xmlns:c15="http://schemas.microsoft.com/office/drawing/2012/chart" uri="{02D57815-91ED-43cb-92C2-25804820EDAC}">
                        <c15:formulaRef>
                          <c15:sqref>'Financial calculations'!$Z$188</c15:sqref>
                        </c15:formulaRef>
                      </c:ext>
                    </c:extLst>
                    <c:strCache>
                      <c:ptCount val="1"/>
                      <c:pt idx="0">
                        <c:v>Patent 24: Business-area profits without the patent technology</c:v>
                      </c:pt>
                    </c:strCache>
                  </c:strRef>
                </c:tx>
                <c:spPr>
                  <a:solidFill>
                    <a:schemeClr val="accent2">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calculations'!$Z$189:$Z$198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46-594B-4D09-A07B-AC8CF4E5A5CD}"/>
                  </c:ext>
                </c:extLst>
              </c15:ser>
            </c15:filteredBarSeries>
            <c15:filteredBarSeries>
              <c15:ser>
                <c:idx val="32"/>
                <c:order val="72"/>
                <c:tx>
                  <c:strRef>
                    <c:extLst xmlns:c15="http://schemas.microsoft.com/office/drawing/2012/chart">
                      <c:ext xmlns:c15="http://schemas.microsoft.com/office/drawing/2012/chart" uri="{02D57815-91ED-43cb-92C2-25804820EDAC}">
                        <c15:formulaRef>
                          <c15:sqref>'Financial calculations'!$AA$273</c15:sqref>
                        </c15:formulaRef>
                      </c:ext>
                    </c:extLst>
                    <c:strCache>
                      <c:ptCount val="1"/>
                      <c:pt idx="0">
                        <c:v>Patent 25: Business-area profits with the patent technology</c:v>
                      </c:pt>
                    </c:strCache>
                  </c:strRef>
                </c:tx>
                <c:spPr>
                  <a:solidFill>
                    <a:schemeClr val="accent3">
                      <a:lumMod val="5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calculations'!$AA$274:$AA$283</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48-594B-4D09-A07B-AC8CF4E5A5CD}"/>
                  </c:ext>
                </c:extLst>
              </c15:ser>
            </c15:filteredBarSeries>
            <c15:filteredBarSeries>
              <c15:ser>
                <c:idx val="74"/>
                <c:order val="73"/>
                <c:tx>
                  <c:strRef>
                    <c:extLst xmlns:c15="http://schemas.microsoft.com/office/drawing/2012/chart">
                      <c:ext xmlns:c15="http://schemas.microsoft.com/office/drawing/2012/chart" uri="{02D57815-91ED-43cb-92C2-25804820EDAC}">
                        <c15:formulaRef>
                          <c15:sqref>'Financial calculations'!$AA$188</c15:sqref>
                        </c15:formulaRef>
                      </c:ext>
                    </c:extLst>
                    <c:strCache>
                      <c:ptCount val="1"/>
                      <c:pt idx="0">
                        <c:v>Patent 25: Business-area profits without the patent technology</c:v>
                      </c:pt>
                    </c:strCache>
                  </c:strRef>
                </c:tx>
                <c:spPr>
                  <a:solidFill>
                    <a:schemeClr val="accent3">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calculations'!$AA$189:$AA$198</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49-594B-4D09-A07B-AC8CF4E5A5CD}"/>
                  </c:ext>
                </c:extLst>
              </c15:ser>
            </c15:filteredBarSeries>
          </c:ext>
        </c:extLst>
      </c:barChart>
      <c:lineChart>
        <c:grouping val="standard"/>
        <c:varyColors val="0"/>
        <c:ser>
          <c:idx val="1"/>
          <c:order val="2"/>
          <c:tx>
            <c:strRef>
              <c:f>'Financial calculations'!$C$261</c:f>
              <c:strCache>
                <c:ptCount val="1"/>
                <c:pt idx="0">
                  <c:v>Patent 1: Foreseeable profits for the patent technology</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'Financial calculations'!$B$262:$B$271</c:f>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f>'Financial calculations'!$C$262:$C$271</c:f>
              <c:numCache>
                <c:formatCode>#,##0.00</c:formatCode>
                <c:ptCount val="10"/>
                <c:pt idx="0">
                  <c:v>-5670</c:v>
                </c:pt>
                <c:pt idx="1">
                  <c:v>-5670</c:v>
                </c:pt>
                <c:pt idx="2">
                  <c:v>4351.6150003124985</c:v>
                </c:pt>
                <c:pt idx="3">
                  <c:v>10152.35557426406</c:v>
                </c:pt>
                <c:pt idx="4">
                  <c:v>11865.174230167346</c:v>
                </c:pt>
                <c:pt idx="5">
                  <c:v>13896.179500079907</c:v>
                </c:pt>
                <c:pt idx="6">
                  <c:v>8156.4284783209032</c:v>
                </c:pt>
                <c:pt idx="7">
                  <c:v>0</c:v>
                </c:pt>
                <c:pt idx="8">
                  <c:v>0</c:v>
                </c:pt>
                <c:pt idx="9">
                  <c:v>0</c:v>
                </c:pt>
              </c:numCache>
            </c:numRef>
          </c:val>
          <c:smooth val="0"/>
          <c:extLst>
            <c:ext xmlns:c16="http://schemas.microsoft.com/office/drawing/2014/chart" uri="{C3380CC4-5D6E-409C-BE32-E72D297353CC}">
              <c16:uniqueId val="{00000002-594B-4D09-A07B-AC8CF4E5A5CD}"/>
            </c:ext>
          </c:extLst>
        </c:ser>
        <c:dLbls>
          <c:showLegendKey val="0"/>
          <c:showVal val="0"/>
          <c:showCatName val="0"/>
          <c:showSerName val="0"/>
          <c:showPercent val="0"/>
          <c:showBubbleSize val="0"/>
        </c:dLbls>
        <c:marker val="1"/>
        <c:smooth val="0"/>
        <c:axId val="615388632"/>
        <c:axId val="615388304"/>
        <c:extLst>
          <c:ext xmlns:c15="http://schemas.microsoft.com/office/drawing/2012/chart" uri="{02D57815-91ED-43cb-92C2-25804820EDAC}">
            <c15:filteredLineSeries>
              <c15:ser>
                <c:idx val="4"/>
                <c:order val="5"/>
                <c:tx>
                  <c:strRef>
                    <c:extLst>
                      <c:ext uri="{02D57815-91ED-43cb-92C2-25804820EDAC}">
                        <c15:formulaRef>
                          <c15:sqref>'Financial calculations'!$D$261</c15:sqref>
                        </c15:formulaRef>
                      </c:ext>
                    </c:extLst>
                    <c:strCache>
                      <c:ptCount val="1"/>
                      <c:pt idx="0">
                        <c:v>Patent 2: Foreseeable profits for the patent technology</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strRef>
                    <c:extLst>
                      <c:ex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c:ext uri="{02D57815-91ED-43cb-92C2-25804820EDAC}">
                        <c15:formulaRef>
                          <c15:sqref>'Financial calculations'!$D$262:$D$271</c15:sqref>
                        </c15:formulaRef>
                      </c:ext>
                    </c:extLst>
                    <c:numCache>
                      <c:formatCode>#,##0.00</c:formatCode>
                      <c:ptCount val="10"/>
                      <c:pt idx="0">
                        <c:v>1783.5000000000005</c:v>
                      </c:pt>
                      <c:pt idx="1">
                        <c:v>1244.20265625</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5-594B-4D09-A07B-AC8CF4E5A5CD}"/>
                  </c:ext>
                </c:extLst>
              </c15:ser>
            </c15:filteredLineSeries>
            <c15:filteredLineSeries>
              <c15:ser>
                <c:idx val="7"/>
                <c:order val="8"/>
                <c:tx>
                  <c:strRef>
                    <c:extLst xmlns:c15="http://schemas.microsoft.com/office/drawing/2012/chart">
                      <c:ext xmlns:c15="http://schemas.microsoft.com/office/drawing/2012/chart" uri="{02D57815-91ED-43cb-92C2-25804820EDAC}">
                        <c15:formulaRef>
                          <c15:sqref>'Financial calculations'!$E$261</c15:sqref>
                        </c15:formulaRef>
                      </c:ext>
                    </c:extLst>
                    <c:strCache>
                      <c:ptCount val="1"/>
                      <c:pt idx="0">
                        <c:v>Patent 3: Foreseeable profits for the patent technology</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calculations'!$E$262:$E$271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08-594B-4D09-A07B-AC8CF4E5A5CD}"/>
                  </c:ext>
                </c:extLst>
              </c15:ser>
            </c15:filteredLineSeries>
            <c15:filteredLineSeries>
              <c15:ser>
                <c:idx val="10"/>
                <c:order val="11"/>
                <c:tx>
                  <c:strRef>
                    <c:extLst xmlns:c15="http://schemas.microsoft.com/office/drawing/2012/chart">
                      <c:ext xmlns:c15="http://schemas.microsoft.com/office/drawing/2012/chart" uri="{02D57815-91ED-43cb-92C2-25804820EDAC}">
                        <c15:formulaRef>
                          <c15:sqref>'Financial calculations'!$F$261</c15:sqref>
                        </c15:formulaRef>
                      </c:ext>
                    </c:extLst>
                    <c:strCache>
                      <c:ptCount val="1"/>
                      <c:pt idx="0">
                        <c:v>Patent 4: Foreseeable profits for the patent technology</c:v>
                      </c:pt>
                    </c:strCache>
                  </c:strRef>
                </c:tx>
                <c:spPr>
                  <a:ln w="28575" cap="rnd">
                    <a:solidFill>
                      <a:schemeClr val="accent5">
                        <a:lumMod val="60000"/>
                      </a:schemeClr>
                    </a:solidFill>
                    <a:round/>
                  </a:ln>
                  <a:effectLst/>
                </c:spPr>
                <c:marker>
                  <c:symbol val="circle"/>
                  <c:size val="5"/>
                  <c:spPr>
                    <a:solidFill>
                      <a:schemeClr val="accent5">
                        <a:lumMod val="60000"/>
                      </a:schemeClr>
                    </a:solidFill>
                    <a:ln w="9525">
                      <a:solidFill>
                        <a:schemeClr val="accent5">
                          <a:lumMod val="6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calculations'!$F$262:$F$271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0B-594B-4D09-A07B-AC8CF4E5A5CD}"/>
                  </c:ext>
                </c:extLst>
              </c15:ser>
            </c15:filteredLineSeries>
            <c15:filteredLineSeries>
              <c15:ser>
                <c:idx val="33"/>
                <c:order val="14"/>
                <c:tx>
                  <c:strRef>
                    <c:extLst xmlns:c15="http://schemas.microsoft.com/office/drawing/2012/chart">
                      <c:ext xmlns:c15="http://schemas.microsoft.com/office/drawing/2012/chart" uri="{02D57815-91ED-43cb-92C2-25804820EDAC}">
                        <c15:formulaRef>
                          <c15:sqref>'Financial calculations'!$G$261</c15:sqref>
                        </c15:formulaRef>
                      </c:ext>
                    </c:extLst>
                    <c:strCache>
                      <c:ptCount val="1"/>
                      <c:pt idx="0">
                        <c:v>Patent 5: Foreseeable profits for the patent technology</c:v>
                      </c:pt>
                    </c:strCache>
                  </c:strRef>
                </c:tx>
                <c:spPr>
                  <a:ln w="28575" cap="rnd">
                    <a:solidFill>
                      <a:schemeClr val="accent4">
                        <a:lumMod val="50000"/>
                      </a:schemeClr>
                    </a:solidFill>
                    <a:round/>
                  </a:ln>
                  <a:effectLst/>
                </c:spPr>
                <c:marker>
                  <c:symbol val="circle"/>
                  <c:size val="5"/>
                  <c:spPr>
                    <a:solidFill>
                      <a:schemeClr val="accent4">
                        <a:lumMod val="50000"/>
                      </a:schemeClr>
                    </a:solidFill>
                    <a:ln w="9525">
                      <a:solidFill>
                        <a:schemeClr val="accent4">
                          <a:lumMod val="5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calculations'!$G$262:$G$271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0E-594B-4D09-A07B-AC8CF4E5A5CD}"/>
                  </c:ext>
                </c:extLst>
              </c15:ser>
            </c15:filteredLineSeries>
            <c15:filteredLineSeries>
              <c15:ser>
                <c:idx val="34"/>
                <c:order val="17"/>
                <c:tx>
                  <c:strRef>
                    <c:extLst xmlns:c15="http://schemas.microsoft.com/office/drawing/2012/chart">
                      <c:ext xmlns:c15="http://schemas.microsoft.com/office/drawing/2012/chart" uri="{02D57815-91ED-43cb-92C2-25804820EDAC}">
                        <c15:formulaRef>
                          <c15:sqref>'Financial calculations'!$H$261</c15:sqref>
                        </c15:formulaRef>
                      </c:ext>
                    </c:extLst>
                    <c:strCache>
                      <c:ptCount val="1"/>
                      <c:pt idx="0">
                        <c:v>Patent 6: Foreseeable profits for the patent technology</c:v>
                      </c:pt>
                    </c:strCache>
                  </c:strRef>
                </c:tx>
                <c:spPr>
                  <a:ln w="28575" cap="rnd">
                    <a:solidFill>
                      <a:schemeClr val="accent5">
                        <a:lumMod val="50000"/>
                      </a:schemeClr>
                    </a:solidFill>
                    <a:round/>
                  </a:ln>
                  <a:effectLst/>
                </c:spPr>
                <c:marker>
                  <c:symbol val="circle"/>
                  <c:size val="5"/>
                  <c:spPr>
                    <a:solidFill>
                      <a:schemeClr val="accent5">
                        <a:lumMod val="50000"/>
                      </a:schemeClr>
                    </a:solidFill>
                    <a:ln w="9525">
                      <a:solidFill>
                        <a:schemeClr val="accent5">
                          <a:lumMod val="5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calculations'!$H$262:$H$271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11-594B-4D09-A07B-AC8CF4E5A5CD}"/>
                  </c:ext>
                </c:extLst>
              </c15:ser>
            </c15:filteredLineSeries>
            <c15:filteredLineSeries>
              <c15:ser>
                <c:idx val="35"/>
                <c:order val="20"/>
                <c:tx>
                  <c:strRef>
                    <c:extLst xmlns:c15="http://schemas.microsoft.com/office/drawing/2012/chart">
                      <c:ext xmlns:c15="http://schemas.microsoft.com/office/drawing/2012/chart" uri="{02D57815-91ED-43cb-92C2-25804820EDAC}">
                        <c15:formulaRef>
                          <c15:sqref>'Financial calculations'!$I$261</c15:sqref>
                        </c15:formulaRef>
                      </c:ext>
                    </c:extLst>
                    <c:strCache>
                      <c:ptCount val="1"/>
                      <c:pt idx="0">
                        <c:v>Patent 7: Foreseeable profits for the patent technology</c:v>
                      </c:pt>
                    </c:strCache>
                  </c:strRef>
                </c:tx>
                <c:spPr>
                  <a:ln w="28575" cap="rnd">
                    <a:solidFill>
                      <a:schemeClr val="accent6">
                        <a:lumMod val="50000"/>
                      </a:schemeClr>
                    </a:solidFill>
                    <a:round/>
                  </a:ln>
                  <a:effectLst/>
                </c:spPr>
                <c:marker>
                  <c:symbol val="circle"/>
                  <c:size val="5"/>
                  <c:spPr>
                    <a:solidFill>
                      <a:schemeClr val="accent6">
                        <a:lumMod val="50000"/>
                      </a:schemeClr>
                    </a:solidFill>
                    <a:ln w="9525">
                      <a:solidFill>
                        <a:schemeClr val="accent6">
                          <a:lumMod val="5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calculations'!$I$262:$I$271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14-594B-4D09-A07B-AC8CF4E5A5CD}"/>
                  </c:ext>
                </c:extLst>
              </c15:ser>
            </c15:filteredLineSeries>
            <c15:filteredLineSeries>
              <c15:ser>
                <c:idx val="36"/>
                <c:order val="23"/>
                <c:tx>
                  <c:strRef>
                    <c:extLst xmlns:c15="http://schemas.microsoft.com/office/drawing/2012/chart">
                      <c:ext xmlns:c15="http://schemas.microsoft.com/office/drawing/2012/chart" uri="{02D57815-91ED-43cb-92C2-25804820EDAC}">
                        <c15:formulaRef>
                          <c15:sqref>'Financial calculations'!$J$261</c15:sqref>
                        </c15:formulaRef>
                      </c:ext>
                    </c:extLst>
                    <c:strCache>
                      <c:ptCount val="1"/>
                      <c:pt idx="0">
                        <c:v>Patent 8: Foreseeable profits for the patent technology</c:v>
                      </c:pt>
                    </c:strCache>
                  </c:strRef>
                </c:tx>
                <c:spPr>
                  <a:ln w="28575" cap="rnd">
                    <a:solidFill>
                      <a:schemeClr val="accent1">
                        <a:lumMod val="70000"/>
                        <a:lumOff val="30000"/>
                      </a:schemeClr>
                    </a:solidFill>
                    <a:round/>
                  </a:ln>
                  <a:effectLst/>
                </c:spPr>
                <c:marker>
                  <c:symbol val="circle"/>
                  <c:size val="5"/>
                  <c:spPr>
                    <a:solidFill>
                      <a:schemeClr val="accent1">
                        <a:lumMod val="70000"/>
                        <a:lumOff val="30000"/>
                      </a:schemeClr>
                    </a:solidFill>
                    <a:ln w="9525">
                      <a:solidFill>
                        <a:schemeClr val="accent1">
                          <a:lumMod val="70000"/>
                          <a:lumOff val="3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calculations'!$J$262:$J$271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17-594B-4D09-A07B-AC8CF4E5A5CD}"/>
                  </c:ext>
                </c:extLst>
              </c15:ser>
            </c15:filteredLineSeries>
            <c15:filteredLineSeries>
              <c15:ser>
                <c:idx val="37"/>
                <c:order val="26"/>
                <c:tx>
                  <c:strRef>
                    <c:extLst xmlns:c15="http://schemas.microsoft.com/office/drawing/2012/chart">
                      <c:ext xmlns:c15="http://schemas.microsoft.com/office/drawing/2012/chart" uri="{02D57815-91ED-43cb-92C2-25804820EDAC}">
                        <c15:formulaRef>
                          <c15:sqref>'Financial calculations'!$K$261</c15:sqref>
                        </c15:formulaRef>
                      </c:ext>
                    </c:extLst>
                    <c:strCache>
                      <c:ptCount val="1"/>
                      <c:pt idx="0">
                        <c:v>Patent 9: Foreseeable profits for the patent technology</c:v>
                      </c:pt>
                    </c:strCache>
                  </c:strRef>
                </c:tx>
                <c:spPr>
                  <a:ln w="28575" cap="rnd">
                    <a:solidFill>
                      <a:schemeClr val="accent2">
                        <a:lumMod val="70000"/>
                        <a:lumOff val="30000"/>
                      </a:schemeClr>
                    </a:solidFill>
                    <a:round/>
                  </a:ln>
                  <a:effectLst/>
                </c:spPr>
                <c:marker>
                  <c:symbol val="circle"/>
                  <c:size val="5"/>
                  <c:spPr>
                    <a:solidFill>
                      <a:schemeClr val="accent2">
                        <a:lumMod val="70000"/>
                        <a:lumOff val="30000"/>
                      </a:schemeClr>
                    </a:solidFill>
                    <a:ln w="9525">
                      <a:solidFill>
                        <a:schemeClr val="accent2">
                          <a:lumMod val="70000"/>
                          <a:lumOff val="3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calculations'!$K$262:$K$271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1A-594B-4D09-A07B-AC8CF4E5A5CD}"/>
                  </c:ext>
                </c:extLst>
              </c15:ser>
            </c15:filteredLineSeries>
            <c15:filteredLineSeries>
              <c15:ser>
                <c:idx val="38"/>
                <c:order val="29"/>
                <c:tx>
                  <c:strRef>
                    <c:extLst xmlns:c15="http://schemas.microsoft.com/office/drawing/2012/chart">
                      <c:ext xmlns:c15="http://schemas.microsoft.com/office/drawing/2012/chart" uri="{02D57815-91ED-43cb-92C2-25804820EDAC}">
                        <c15:formulaRef>
                          <c15:sqref>'Financial calculations'!$L$261</c15:sqref>
                        </c15:formulaRef>
                      </c:ext>
                    </c:extLst>
                    <c:strCache>
                      <c:ptCount val="1"/>
                      <c:pt idx="0">
                        <c:v>Patent 10: Foreseeable profits for the patent technology</c:v>
                      </c:pt>
                    </c:strCache>
                  </c:strRef>
                </c:tx>
                <c:spPr>
                  <a:ln w="28575" cap="rnd">
                    <a:solidFill>
                      <a:schemeClr val="accent3">
                        <a:lumMod val="70000"/>
                        <a:lumOff val="30000"/>
                      </a:schemeClr>
                    </a:solidFill>
                    <a:round/>
                  </a:ln>
                  <a:effectLst/>
                </c:spPr>
                <c:marker>
                  <c:symbol val="circle"/>
                  <c:size val="5"/>
                  <c:spPr>
                    <a:solidFill>
                      <a:schemeClr val="accent3">
                        <a:lumMod val="70000"/>
                        <a:lumOff val="30000"/>
                      </a:schemeClr>
                    </a:solidFill>
                    <a:ln w="9525">
                      <a:solidFill>
                        <a:schemeClr val="accent3">
                          <a:lumMod val="70000"/>
                          <a:lumOff val="3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calculations'!$L$262:$L$271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1D-594B-4D09-A07B-AC8CF4E5A5CD}"/>
                  </c:ext>
                </c:extLst>
              </c15:ser>
            </c15:filteredLineSeries>
            <c15:filteredLineSeries>
              <c15:ser>
                <c:idx val="39"/>
                <c:order val="32"/>
                <c:tx>
                  <c:strRef>
                    <c:extLst xmlns:c15="http://schemas.microsoft.com/office/drawing/2012/chart">
                      <c:ext xmlns:c15="http://schemas.microsoft.com/office/drawing/2012/chart" uri="{02D57815-91ED-43cb-92C2-25804820EDAC}">
                        <c15:formulaRef>
                          <c15:sqref>'Financial calculations'!$M$261</c15:sqref>
                        </c15:formulaRef>
                      </c:ext>
                    </c:extLst>
                    <c:strCache>
                      <c:ptCount val="1"/>
                      <c:pt idx="0">
                        <c:v>Patent 11: Foreseeable profits for the patent technology</c:v>
                      </c:pt>
                    </c:strCache>
                  </c:strRef>
                </c:tx>
                <c:spPr>
                  <a:ln w="28575" cap="rnd">
                    <a:solidFill>
                      <a:schemeClr val="accent4">
                        <a:lumMod val="70000"/>
                        <a:lumOff val="30000"/>
                      </a:schemeClr>
                    </a:solidFill>
                    <a:round/>
                  </a:ln>
                  <a:effectLst/>
                </c:spPr>
                <c:marker>
                  <c:symbol val="circle"/>
                  <c:size val="5"/>
                  <c:spPr>
                    <a:solidFill>
                      <a:schemeClr val="accent4">
                        <a:lumMod val="70000"/>
                        <a:lumOff val="30000"/>
                      </a:schemeClr>
                    </a:solidFill>
                    <a:ln w="9525">
                      <a:solidFill>
                        <a:schemeClr val="accent4">
                          <a:lumMod val="70000"/>
                          <a:lumOff val="3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calculations'!$M$262:$M$271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20-594B-4D09-A07B-AC8CF4E5A5CD}"/>
                  </c:ext>
                </c:extLst>
              </c15:ser>
            </c15:filteredLineSeries>
            <c15:filteredLineSeries>
              <c15:ser>
                <c:idx val="40"/>
                <c:order val="35"/>
                <c:tx>
                  <c:strRef>
                    <c:extLst xmlns:c15="http://schemas.microsoft.com/office/drawing/2012/chart">
                      <c:ext xmlns:c15="http://schemas.microsoft.com/office/drawing/2012/chart" uri="{02D57815-91ED-43cb-92C2-25804820EDAC}">
                        <c15:formulaRef>
                          <c15:sqref>'Financial calculations'!$N$261</c15:sqref>
                        </c15:formulaRef>
                      </c:ext>
                    </c:extLst>
                    <c:strCache>
                      <c:ptCount val="1"/>
                      <c:pt idx="0">
                        <c:v>Patent 12: Foreseeable profits for the patent technology</c:v>
                      </c:pt>
                    </c:strCache>
                  </c:strRef>
                </c:tx>
                <c:spPr>
                  <a:ln w="28575" cap="rnd">
                    <a:solidFill>
                      <a:schemeClr val="accent5">
                        <a:lumMod val="70000"/>
                        <a:lumOff val="30000"/>
                      </a:schemeClr>
                    </a:solidFill>
                    <a:round/>
                  </a:ln>
                  <a:effectLst/>
                </c:spPr>
                <c:marker>
                  <c:symbol val="circle"/>
                  <c:size val="5"/>
                  <c:spPr>
                    <a:solidFill>
                      <a:schemeClr val="accent5">
                        <a:lumMod val="70000"/>
                        <a:lumOff val="30000"/>
                      </a:schemeClr>
                    </a:solidFill>
                    <a:ln w="9525">
                      <a:solidFill>
                        <a:schemeClr val="accent5">
                          <a:lumMod val="70000"/>
                          <a:lumOff val="3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calculations'!$N$262:$N$271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23-594B-4D09-A07B-AC8CF4E5A5CD}"/>
                  </c:ext>
                </c:extLst>
              </c15:ser>
            </c15:filteredLineSeries>
            <c15:filteredLineSeries>
              <c15:ser>
                <c:idx val="41"/>
                <c:order val="38"/>
                <c:tx>
                  <c:strRef>
                    <c:extLst xmlns:c15="http://schemas.microsoft.com/office/drawing/2012/chart">
                      <c:ext xmlns:c15="http://schemas.microsoft.com/office/drawing/2012/chart" uri="{02D57815-91ED-43cb-92C2-25804820EDAC}">
                        <c15:formulaRef>
                          <c15:sqref>'Financial calculations'!$O$261</c15:sqref>
                        </c15:formulaRef>
                      </c:ext>
                    </c:extLst>
                    <c:strCache>
                      <c:ptCount val="1"/>
                      <c:pt idx="0">
                        <c:v>Patent 13: Foreseeable profits for the patent technology</c:v>
                      </c:pt>
                    </c:strCache>
                  </c:strRef>
                </c:tx>
                <c:spPr>
                  <a:ln w="28575" cap="rnd">
                    <a:solidFill>
                      <a:schemeClr val="accent6">
                        <a:lumMod val="70000"/>
                        <a:lumOff val="30000"/>
                      </a:schemeClr>
                    </a:solidFill>
                    <a:round/>
                  </a:ln>
                  <a:effectLst/>
                </c:spPr>
                <c:marker>
                  <c:symbol val="circle"/>
                  <c:size val="5"/>
                  <c:spPr>
                    <a:solidFill>
                      <a:schemeClr val="accent6">
                        <a:lumMod val="70000"/>
                        <a:lumOff val="30000"/>
                      </a:schemeClr>
                    </a:solidFill>
                    <a:ln w="9525">
                      <a:solidFill>
                        <a:schemeClr val="accent6">
                          <a:lumMod val="70000"/>
                          <a:lumOff val="3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calculations'!$O$262:$O$271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26-594B-4D09-A07B-AC8CF4E5A5CD}"/>
                  </c:ext>
                </c:extLst>
              </c15:ser>
            </c15:filteredLineSeries>
            <c15:filteredLineSeries>
              <c15:ser>
                <c:idx val="42"/>
                <c:order val="41"/>
                <c:tx>
                  <c:strRef>
                    <c:extLst xmlns:c15="http://schemas.microsoft.com/office/drawing/2012/chart">
                      <c:ext xmlns:c15="http://schemas.microsoft.com/office/drawing/2012/chart" uri="{02D57815-91ED-43cb-92C2-25804820EDAC}">
                        <c15:formulaRef>
                          <c15:sqref>'Financial calculations'!$P$261</c15:sqref>
                        </c15:formulaRef>
                      </c:ext>
                    </c:extLst>
                    <c:strCache>
                      <c:ptCount val="1"/>
                      <c:pt idx="0">
                        <c:v>Patent 14: Foreseeable profits for the patent technology</c:v>
                      </c:pt>
                    </c:strCache>
                  </c:strRef>
                </c:tx>
                <c:spPr>
                  <a:ln w="28575" cap="rnd">
                    <a:solidFill>
                      <a:schemeClr val="accent1">
                        <a:lumMod val="70000"/>
                      </a:schemeClr>
                    </a:solidFill>
                    <a:round/>
                  </a:ln>
                  <a:effectLst/>
                </c:spPr>
                <c:marker>
                  <c:symbol val="circle"/>
                  <c:size val="5"/>
                  <c:spPr>
                    <a:solidFill>
                      <a:schemeClr val="accent1">
                        <a:lumMod val="70000"/>
                      </a:schemeClr>
                    </a:solidFill>
                    <a:ln w="9525">
                      <a:solidFill>
                        <a:schemeClr val="accent1">
                          <a:lumMod val="7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calculations'!$P$262:$P$271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29-594B-4D09-A07B-AC8CF4E5A5CD}"/>
                  </c:ext>
                </c:extLst>
              </c15:ser>
            </c15:filteredLineSeries>
            <c15:filteredLineSeries>
              <c15:ser>
                <c:idx val="43"/>
                <c:order val="44"/>
                <c:tx>
                  <c:strRef>
                    <c:extLst xmlns:c15="http://schemas.microsoft.com/office/drawing/2012/chart">
                      <c:ext xmlns:c15="http://schemas.microsoft.com/office/drawing/2012/chart" uri="{02D57815-91ED-43cb-92C2-25804820EDAC}">
                        <c15:formulaRef>
                          <c15:sqref>'Financial calculations'!$Q$261</c15:sqref>
                        </c15:formulaRef>
                      </c:ext>
                    </c:extLst>
                    <c:strCache>
                      <c:ptCount val="1"/>
                      <c:pt idx="0">
                        <c:v>Patent 15: Foreseeable profits for the patent technology</c:v>
                      </c:pt>
                    </c:strCache>
                  </c:strRef>
                </c:tx>
                <c:spPr>
                  <a:ln w="28575" cap="rnd">
                    <a:solidFill>
                      <a:schemeClr val="accent2">
                        <a:lumMod val="70000"/>
                      </a:schemeClr>
                    </a:solidFill>
                    <a:round/>
                  </a:ln>
                  <a:effectLst/>
                </c:spPr>
                <c:marker>
                  <c:symbol val="circle"/>
                  <c:size val="5"/>
                  <c:spPr>
                    <a:solidFill>
                      <a:schemeClr val="accent2">
                        <a:lumMod val="70000"/>
                      </a:schemeClr>
                    </a:solidFill>
                    <a:ln w="9525">
                      <a:solidFill>
                        <a:schemeClr val="accent2">
                          <a:lumMod val="7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calculations'!$Q$262:$Q$271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2C-594B-4D09-A07B-AC8CF4E5A5CD}"/>
                  </c:ext>
                </c:extLst>
              </c15:ser>
            </c15:filteredLineSeries>
            <c15:filteredLineSeries>
              <c15:ser>
                <c:idx val="44"/>
                <c:order val="47"/>
                <c:tx>
                  <c:strRef>
                    <c:extLst xmlns:c15="http://schemas.microsoft.com/office/drawing/2012/chart">
                      <c:ext xmlns:c15="http://schemas.microsoft.com/office/drawing/2012/chart" uri="{02D57815-91ED-43cb-92C2-25804820EDAC}">
                        <c15:formulaRef>
                          <c15:sqref>'Financial calculations'!$R$261</c15:sqref>
                        </c15:formulaRef>
                      </c:ext>
                    </c:extLst>
                    <c:strCache>
                      <c:ptCount val="1"/>
                      <c:pt idx="0">
                        <c:v>Patent 16: Foreseeable profits for the patent technology</c:v>
                      </c:pt>
                    </c:strCache>
                  </c:strRef>
                </c:tx>
                <c:spPr>
                  <a:ln w="28575" cap="rnd">
                    <a:solidFill>
                      <a:schemeClr val="accent3">
                        <a:lumMod val="70000"/>
                      </a:schemeClr>
                    </a:solidFill>
                    <a:round/>
                  </a:ln>
                  <a:effectLst/>
                </c:spPr>
                <c:marker>
                  <c:symbol val="circle"/>
                  <c:size val="5"/>
                  <c:spPr>
                    <a:solidFill>
                      <a:schemeClr val="accent3">
                        <a:lumMod val="70000"/>
                      </a:schemeClr>
                    </a:solidFill>
                    <a:ln w="9525">
                      <a:solidFill>
                        <a:schemeClr val="accent3">
                          <a:lumMod val="7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calculations'!$R$262:$R$271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2F-594B-4D09-A07B-AC8CF4E5A5CD}"/>
                  </c:ext>
                </c:extLst>
              </c15:ser>
            </c15:filteredLineSeries>
            <c15:filteredLineSeries>
              <c15:ser>
                <c:idx val="45"/>
                <c:order val="50"/>
                <c:tx>
                  <c:strRef>
                    <c:extLst xmlns:c15="http://schemas.microsoft.com/office/drawing/2012/chart">
                      <c:ext xmlns:c15="http://schemas.microsoft.com/office/drawing/2012/chart" uri="{02D57815-91ED-43cb-92C2-25804820EDAC}">
                        <c15:formulaRef>
                          <c15:sqref>'Financial calculations'!$S$261</c15:sqref>
                        </c15:formulaRef>
                      </c:ext>
                    </c:extLst>
                    <c:strCache>
                      <c:ptCount val="1"/>
                      <c:pt idx="0">
                        <c:v>Patent 17: Foreseeable profits for the patent technology</c:v>
                      </c:pt>
                    </c:strCache>
                  </c:strRef>
                </c:tx>
                <c:spPr>
                  <a:ln w="28575" cap="rnd">
                    <a:solidFill>
                      <a:schemeClr val="accent4">
                        <a:lumMod val="70000"/>
                      </a:schemeClr>
                    </a:solidFill>
                    <a:round/>
                  </a:ln>
                  <a:effectLst/>
                </c:spPr>
                <c:marker>
                  <c:symbol val="circle"/>
                  <c:size val="5"/>
                  <c:spPr>
                    <a:solidFill>
                      <a:schemeClr val="accent4">
                        <a:lumMod val="70000"/>
                      </a:schemeClr>
                    </a:solidFill>
                    <a:ln w="9525">
                      <a:solidFill>
                        <a:schemeClr val="accent4">
                          <a:lumMod val="7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calculations'!$S$262:$S$271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32-594B-4D09-A07B-AC8CF4E5A5CD}"/>
                  </c:ext>
                </c:extLst>
              </c15:ser>
            </c15:filteredLineSeries>
            <c15:filteredLineSeries>
              <c15:ser>
                <c:idx val="46"/>
                <c:order val="53"/>
                <c:tx>
                  <c:strRef>
                    <c:extLst xmlns:c15="http://schemas.microsoft.com/office/drawing/2012/chart">
                      <c:ext xmlns:c15="http://schemas.microsoft.com/office/drawing/2012/chart" uri="{02D57815-91ED-43cb-92C2-25804820EDAC}">
                        <c15:formulaRef>
                          <c15:sqref>'Financial calculations'!$T$261</c15:sqref>
                        </c15:formulaRef>
                      </c:ext>
                    </c:extLst>
                    <c:strCache>
                      <c:ptCount val="1"/>
                      <c:pt idx="0">
                        <c:v>Patent 18: Foreseeable profits for the patent technology</c:v>
                      </c:pt>
                    </c:strCache>
                  </c:strRef>
                </c:tx>
                <c:spPr>
                  <a:ln w="28575" cap="rnd">
                    <a:solidFill>
                      <a:schemeClr val="accent5">
                        <a:lumMod val="70000"/>
                      </a:schemeClr>
                    </a:solidFill>
                    <a:round/>
                  </a:ln>
                  <a:effectLst/>
                </c:spPr>
                <c:marker>
                  <c:symbol val="circle"/>
                  <c:size val="5"/>
                  <c:spPr>
                    <a:solidFill>
                      <a:schemeClr val="accent5">
                        <a:lumMod val="70000"/>
                      </a:schemeClr>
                    </a:solidFill>
                    <a:ln w="9525">
                      <a:solidFill>
                        <a:schemeClr val="accent5">
                          <a:lumMod val="7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calculations'!$T$262:$T$271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35-594B-4D09-A07B-AC8CF4E5A5CD}"/>
                  </c:ext>
                </c:extLst>
              </c15:ser>
            </c15:filteredLineSeries>
            <c15:filteredLineSeries>
              <c15:ser>
                <c:idx val="47"/>
                <c:order val="56"/>
                <c:tx>
                  <c:strRef>
                    <c:extLst xmlns:c15="http://schemas.microsoft.com/office/drawing/2012/chart">
                      <c:ext xmlns:c15="http://schemas.microsoft.com/office/drawing/2012/chart" uri="{02D57815-91ED-43cb-92C2-25804820EDAC}">
                        <c15:formulaRef>
                          <c15:sqref>'Financial calculations'!$U$261</c15:sqref>
                        </c15:formulaRef>
                      </c:ext>
                    </c:extLst>
                    <c:strCache>
                      <c:ptCount val="1"/>
                      <c:pt idx="0">
                        <c:v>Patent 19: Foreseeable profits for the patent technology</c:v>
                      </c:pt>
                    </c:strCache>
                  </c:strRef>
                </c:tx>
                <c:spPr>
                  <a:ln w="28575" cap="rnd">
                    <a:solidFill>
                      <a:schemeClr val="accent6">
                        <a:lumMod val="70000"/>
                      </a:schemeClr>
                    </a:solidFill>
                    <a:round/>
                  </a:ln>
                  <a:effectLst/>
                </c:spPr>
                <c:marker>
                  <c:symbol val="circle"/>
                  <c:size val="5"/>
                  <c:spPr>
                    <a:solidFill>
                      <a:schemeClr val="accent6">
                        <a:lumMod val="70000"/>
                      </a:schemeClr>
                    </a:solidFill>
                    <a:ln w="9525">
                      <a:solidFill>
                        <a:schemeClr val="accent6">
                          <a:lumMod val="7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calculations'!$U$262:$U$271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38-594B-4D09-A07B-AC8CF4E5A5CD}"/>
                  </c:ext>
                </c:extLst>
              </c15:ser>
            </c15:filteredLineSeries>
            <c15:filteredLineSeries>
              <c15:ser>
                <c:idx val="48"/>
                <c:order val="59"/>
                <c:tx>
                  <c:strRef>
                    <c:extLst xmlns:c15="http://schemas.microsoft.com/office/drawing/2012/chart">
                      <c:ext xmlns:c15="http://schemas.microsoft.com/office/drawing/2012/chart" uri="{02D57815-91ED-43cb-92C2-25804820EDAC}">
                        <c15:formulaRef>
                          <c15:sqref>'Financial calculations'!$V$261</c15:sqref>
                        </c15:formulaRef>
                      </c:ext>
                    </c:extLst>
                    <c:strCache>
                      <c:ptCount val="1"/>
                      <c:pt idx="0">
                        <c:v>Patent 20: Foreseeable profits for the patent technology</c:v>
                      </c:pt>
                    </c:strCache>
                  </c:strRef>
                </c:tx>
                <c:spPr>
                  <a:ln w="28575" cap="rnd">
                    <a:solidFill>
                      <a:schemeClr val="accent1">
                        <a:lumMod val="50000"/>
                        <a:lumOff val="50000"/>
                      </a:schemeClr>
                    </a:solidFill>
                    <a:round/>
                  </a:ln>
                  <a:effectLst/>
                </c:spPr>
                <c:marker>
                  <c:symbol val="circle"/>
                  <c:size val="5"/>
                  <c:spPr>
                    <a:solidFill>
                      <a:schemeClr val="accent1">
                        <a:lumMod val="50000"/>
                        <a:lumOff val="50000"/>
                      </a:schemeClr>
                    </a:solidFill>
                    <a:ln w="9525">
                      <a:solidFill>
                        <a:schemeClr val="accent1">
                          <a:lumMod val="50000"/>
                          <a:lumOff val="5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calculations'!$V$262:$V$271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3B-594B-4D09-A07B-AC8CF4E5A5CD}"/>
                  </c:ext>
                </c:extLst>
              </c15:ser>
            </c15:filteredLineSeries>
            <c15:filteredLineSeries>
              <c15:ser>
                <c:idx val="49"/>
                <c:order val="62"/>
                <c:tx>
                  <c:strRef>
                    <c:extLst xmlns:c15="http://schemas.microsoft.com/office/drawing/2012/chart">
                      <c:ext xmlns:c15="http://schemas.microsoft.com/office/drawing/2012/chart" uri="{02D57815-91ED-43cb-92C2-25804820EDAC}">
                        <c15:formulaRef>
                          <c15:sqref>'Financial calculations'!$W$261</c15:sqref>
                        </c15:formulaRef>
                      </c:ext>
                    </c:extLst>
                    <c:strCache>
                      <c:ptCount val="1"/>
                      <c:pt idx="0">
                        <c:v>Patent 21: Foreseeable profits for the patent technology</c:v>
                      </c:pt>
                    </c:strCache>
                  </c:strRef>
                </c:tx>
                <c:spPr>
                  <a:ln w="28575" cap="rnd">
                    <a:solidFill>
                      <a:schemeClr val="accent2">
                        <a:lumMod val="50000"/>
                        <a:lumOff val="50000"/>
                      </a:schemeClr>
                    </a:solidFill>
                    <a:round/>
                  </a:ln>
                  <a:effectLst/>
                </c:spPr>
                <c:marker>
                  <c:symbol val="circle"/>
                  <c:size val="5"/>
                  <c:spPr>
                    <a:solidFill>
                      <a:schemeClr val="accent2">
                        <a:lumMod val="50000"/>
                        <a:lumOff val="50000"/>
                      </a:schemeClr>
                    </a:solidFill>
                    <a:ln w="9525">
                      <a:solidFill>
                        <a:schemeClr val="accent2">
                          <a:lumMod val="50000"/>
                          <a:lumOff val="5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calculations'!$W$262:$W$271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3E-594B-4D09-A07B-AC8CF4E5A5CD}"/>
                  </c:ext>
                </c:extLst>
              </c15:ser>
            </c15:filteredLineSeries>
            <c15:filteredLineSeries>
              <c15:ser>
                <c:idx val="50"/>
                <c:order val="65"/>
                <c:tx>
                  <c:strRef>
                    <c:extLst xmlns:c15="http://schemas.microsoft.com/office/drawing/2012/chart">
                      <c:ext xmlns:c15="http://schemas.microsoft.com/office/drawing/2012/chart" uri="{02D57815-91ED-43cb-92C2-25804820EDAC}">
                        <c15:formulaRef>
                          <c15:sqref>'Financial calculations'!$X$261</c15:sqref>
                        </c15:formulaRef>
                      </c:ext>
                    </c:extLst>
                    <c:strCache>
                      <c:ptCount val="1"/>
                      <c:pt idx="0">
                        <c:v>Patent 22: Foreseeable profits for the patent technology</c:v>
                      </c:pt>
                    </c:strCache>
                  </c:strRef>
                </c:tx>
                <c:spPr>
                  <a:ln w="28575" cap="rnd">
                    <a:solidFill>
                      <a:schemeClr val="accent3">
                        <a:lumMod val="50000"/>
                        <a:lumOff val="50000"/>
                      </a:schemeClr>
                    </a:solidFill>
                    <a:round/>
                  </a:ln>
                  <a:effectLst/>
                </c:spPr>
                <c:marker>
                  <c:symbol val="circle"/>
                  <c:size val="5"/>
                  <c:spPr>
                    <a:solidFill>
                      <a:schemeClr val="accent3">
                        <a:lumMod val="50000"/>
                        <a:lumOff val="50000"/>
                      </a:schemeClr>
                    </a:solidFill>
                    <a:ln w="9525">
                      <a:solidFill>
                        <a:schemeClr val="accent3">
                          <a:lumMod val="50000"/>
                          <a:lumOff val="5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calculations'!$X$262:$X$271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41-594B-4D09-A07B-AC8CF4E5A5CD}"/>
                  </c:ext>
                </c:extLst>
              </c15:ser>
            </c15:filteredLineSeries>
            <c15:filteredLineSeries>
              <c15:ser>
                <c:idx val="51"/>
                <c:order val="68"/>
                <c:tx>
                  <c:strRef>
                    <c:extLst xmlns:c15="http://schemas.microsoft.com/office/drawing/2012/chart">
                      <c:ext xmlns:c15="http://schemas.microsoft.com/office/drawing/2012/chart" uri="{02D57815-91ED-43cb-92C2-25804820EDAC}">
                        <c15:formulaRef>
                          <c15:sqref>'Financial calculations'!$Y$261</c15:sqref>
                        </c15:formulaRef>
                      </c:ext>
                    </c:extLst>
                    <c:strCache>
                      <c:ptCount val="1"/>
                      <c:pt idx="0">
                        <c:v>Patent 23: Foreseeable profits for the patent technology</c:v>
                      </c:pt>
                    </c:strCache>
                  </c:strRef>
                </c:tx>
                <c:spPr>
                  <a:ln w="28575" cap="rnd">
                    <a:solidFill>
                      <a:schemeClr val="accent4">
                        <a:lumMod val="50000"/>
                        <a:lumOff val="50000"/>
                      </a:schemeClr>
                    </a:solidFill>
                    <a:round/>
                  </a:ln>
                  <a:effectLst/>
                </c:spPr>
                <c:marker>
                  <c:symbol val="circle"/>
                  <c:size val="5"/>
                  <c:spPr>
                    <a:solidFill>
                      <a:schemeClr val="accent4">
                        <a:lumMod val="50000"/>
                        <a:lumOff val="50000"/>
                      </a:schemeClr>
                    </a:solidFill>
                    <a:ln w="9525">
                      <a:solidFill>
                        <a:schemeClr val="accent4">
                          <a:lumMod val="50000"/>
                          <a:lumOff val="5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calculations'!$Y$262:$Y$271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44-594B-4D09-A07B-AC8CF4E5A5CD}"/>
                  </c:ext>
                </c:extLst>
              </c15:ser>
            </c15:filteredLineSeries>
            <c15:filteredLineSeries>
              <c15:ser>
                <c:idx val="52"/>
                <c:order val="71"/>
                <c:tx>
                  <c:strRef>
                    <c:extLst xmlns:c15="http://schemas.microsoft.com/office/drawing/2012/chart">
                      <c:ext xmlns:c15="http://schemas.microsoft.com/office/drawing/2012/chart" uri="{02D57815-91ED-43cb-92C2-25804820EDAC}">
                        <c15:formulaRef>
                          <c15:sqref>'Financial calculations'!$Z$261</c15:sqref>
                        </c15:formulaRef>
                      </c:ext>
                    </c:extLst>
                    <c:strCache>
                      <c:ptCount val="1"/>
                      <c:pt idx="0">
                        <c:v>Patent 24: Foreseeable profits for the patent technology</c:v>
                      </c:pt>
                    </c:strCache>
                  </c:strRef>
                </c:tx>
                <c:spPr>
                  <a:ln w="28575" cap="rnd">
                    <a:solidFill>
                      <a:schemeClr val="accent5">
                        <a:lumMod val="50000"/>
                        <a:lumOff val="50000"/>
                      </a:schemeClr>
                    </a:solidFill>
                    <a:round/>
                  </a:ln>
                  <a:effectLst/>
                </c:spPr>
                <c:marker>
                  <c:symbol val="circle"/>
                  <c:size val="5"/>
                  <c:spPr>
                    <a:solidFill>
                      <a:schemeClr val="accent5">
                        <a:lumMod val="50000"/>
                        <a:lumOff val="50000"/>
                      </a:schemeClr>
                    </a:solidFill>
                    <a:ln w="9525">
                      <a:solidFill>
                        <a:schemeClr val="accent5">
                          <a:lumMod val="50000"/>
                          <a:lumOff val="5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calculations'!$Z$262:$Z$271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47-594B-4D09-A07B-AC8CF4E5A5CD}"/>
                  </c:ext>
                </c:extLst>
              </c15:ser>
            </c15:filteredLineSeries>
            <c15:filteredLineSeries>
              <c15:ser>
                <c:idx val="53"/>
                <c:order val="74"/>
                <c:tx>
                  <c:strRef>
                    <c:extLst xmlns:c15="http://schemas.microsoft.com/office/drawing/2012/chart">
                      <c:ext xmlns:c15="http://schemas.microsoft.com/office/drawing/2012/chart" uri="{02D57815-91ED-43cb-92C2-25804820EDAC}">
                        <c15:formulaRef>
                          <c15:sqref>'Financial calculations'!$AA$261</c15:sqref>
                        </c15:formulaRef>
                      </c:ext>
                    </c:extLst>
                    <c:strCache>
                      <c:ptCount val="1"/>
                      <c:pt idx="0">
                        <c:v>Patent 25: Foreseeable profits for the patent technology</c:v>
                      </c:pt>
                    </c:strCache>
                  </c:strRef>
                </c:tx>
                <c:spPr>
                  <a:ln w="28575" cap="rnd">
                    <a:solidFill>
                      <a:schemeClr val="accent6">
                        <a:lumMod val="50000"/>
                        <a:lumOff val="50000"/>
                      </a:schemeClr>
                    </a:solidFill>
                    <a:round/>
                  </a:ln>
                  <a:effectLst/>
                </c:spPr>
                <c:marker>
                  <c:symbol val="circle"/>
                  <c:size val="5"/>
                  <c:spPr>
                    <a:solidFill>
                      <a:schemeClr val="accent6">
                        <a:lumMod val="50000"/>
                        <a:lumOff val="50000"/>
                      </a:schemeClr>
                    </a:solidFill>
                    <a:ln w="9525">
                      <a:solidFill>
                        <a:schemeClr val="accent6">
                          <a:lumMod val="50000"/>
                          <a:lumOff val="50000"/>
                        </a:schemeClr>
                      </a:solidFill>
                    </a:ln>
                    <a:effectLst/>
                  </c:spPr>
                </c:marker>
                <c:cat>
                  <c:strRef>
                    <c:extLst xmlns:c15="http://schemas.microsoft.com/office/drawing/2012/chart">
                      <c:ext xmlns:c15="http://schemas.microsoft.com/office/drawing/2012/chart" uri="{02D57815-91ED-43cb-92C2-25804820EDAC}">
                        <c15:formulaRef>
                          <c15:sqref>'Financial calculations'!$B$262:$B$271</c15:sqref>
                        </c15:formulaRef>
                      </c:ext>
                    </c:extLst>
                    <c:strCache>
                      <c:ptCount val="10"/>
                      <c:pt idx="0">
                        <c:v>Year 1</c:v>
                      </c:pt>
                      <c:pt idx="1">
                        <c:v>Year 2</c:v>
                      </c:pt>
                      <c:pt idx="2">
                        <c:v>Year 3</c:v>
                      </c:pt>
                      <c:pt idx="3">
                        <c:v>Year 4</c:v>
                      </c:pt>
                      <c:pt idx="4">
                        <c:v>Year 5</c:v>
                      </c:pt>
                      <c:pt idx="5">
                        <c:v>Year 6</c:v>
                      </c:pt>
                      <c:pt idx="6">
                        <c:v>Year 7</c:v>
                      </c:pt>
                      <c:pt idx="7">
                        <c:v>Year 8</c:v>
                      </c:pt>
                      <c:pt idx="8">
                        <c:v>Year 9</c:v>
                      </c:pt>
                      <c:pt idx="9">
                        <c:v>Year 10</c:v>
                      </c:pt>
                    </c:strCache>
                  </c:strRef>
                </c:cat>
                <c:val>
                  <c:numRef>
                    <c:extLst xmlns:c15="http://schemas.microsoft.com/office/drawing/2012/chart">
                      <c:ext xmlns:c15="http://schemas.microsoft.com/office/drawing/2012/chart" uri="{02D57815-91ED-43cb-92C2-25804820EDAC}">
                        <c15:formulaRef>
                          <c15:sqref>'Financial calculations'!$AA$262:$AA$271</c15:sqref>
                        </c15:formulaRef>
                      </c:ext>
                    </c:extLst>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xmlns:c15="http://schemas.microsoft.com/office/drawing/2012/chart">
                  <c:ext xmlns:c16="http://schemas.microsoft.com/office/drawing/2014/chart" uri="{C3380CC4-5D6E-409C-BE32-E72D297353CC}">
                    <c16:uniqueId val="{0000004A-594B-4D09-A07B-AC8CF4E5A5CD}"/>
                  </c:ext>
                </c:extLst>
              </c15:ser>
            </c15:filteredLineSeries>
          </c:ext>
        </c:extLst>
      </c:lineChart>
      <c:dateAx>
        <c:axId val="61538863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5388304"/>
        <c:crosses val="autoZero"/>
        <c:auto val="0"/>
        <c:lblOffset val="100"/>
        <c:baseTimeUnit val="days"/>
      </c:dateAx>
      <c:valAx>
        <c:axId val="6153883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 Profits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538863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ysClr val="window" lastClr="FFFFFF"/>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Comparison</a:t>
            </a:r>
            <a:r>
              <a:rPr lang="en-GB" baseline="0"/>
              <a:t> of Net Present Value / points</a:t>
            </a:r>
            <a:endParaRPr lang="en-GB"/>
          </a:p>
        </c:rich>
      </c:tx>
      <c:layout>
        <c:manualLayout>
          <c:xMode val="edge"/>
          <c:yMode val="edge"/>
          <c:x val="0.27832858964322904"/>
          <c:y val="4.100236247864123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barChart>
        <c:barDir val="col"/>
        <c:grouping val="stacked"/>
        <c:varyColors val="0"/>
        <c:ser>
          <c:idx val="0"/>
          <c:order val="0"/>
          <c:tx>
            <c:strRef>
              <c:f>'Financial calculations'!$A$286</c:f>
              <c:strCache>
                <c:ptCount val="1"/>
                <c:pt idx="0">
                  <c:v>A. Legal status</c:v>
                </c:pt>
              </c:strCache>
            </c:strRef>
          </c:tx>
          <c:spPr>
            <a:solidFill>
              <a:schemeClr val="accent1"/>
            </a:solidFill>
            <a:ln>
              <a:noFill/>
            </a:ln>
            <a:effectLst/>
          </c:spPr>
          <c:invertIfNegative val="0"/>
          <c:cat>
            <c:strRef>
              <c:extLst>
                <c:ext xmlns:c15="http://schemas.microsoft.com/office/drawing/2012/chart" uri="{02D57815-91ED-43cb-92C2-25804820EDAC}">
                  <c15:fullRef>
                    <c15:sqref>'Financial calculations'!$B$285:$Z$285</c15:sqref>
                  </c15:fullRef>
                </c:ext>
              </c:extLst>
              <c:f>'Financial calculations'!$B$285:$C$285</c:f>
              <c:strCache>
                <c:ptCount val="2"/>
                <c:pt idx="0">
                  <c:v>Patent 1</c:v>
                </c:pt>
                <c:pt idx="1">
                  <c:v>Patent 2</c:v>
                </c:pt>
              </c:strCache>
            </c:strRef>
          </c:cat>
          <c:val>
            <c:numRef>
              <c:extLst>
                <c:ext xmlns:c15="http://schemas.microsoft.com/office/drawing/2012/chart" uri="{02D57815-91ED-43cb-92C2-25804820EDAC}">
                  <c15:fullRef>
                    <c15:sqref>'Financial calculations'!$B$286:$Z$286</c15:sqref>
                  </c15:fullRef>
                </c:ext>
              </c:extLst>
              <c:f>'Financial calculations'!$B$286:$C$286</c:f>
              <c:numCache>
                <c:formatCode>General</c:formatCode>
                <c:ptCount val="2"/>
                <c:pt idx="0">
                  <c:v>25</c:v>
                </c:pt>
                <c:pt idx="1">
                  <c:v>19</c:v>
                </c:pt>
              </c:numCache>
            </c:numRef>
          </c:val>
          <c:extLst>
            <c:ext xmlns:c16="http://schemas.microsoft.com/office/drawing/2014/chart" uri="{C3380CC4-5D6E-409C-BE32-E72D297353CC}">
              <c16:uniqueId val="{00000000-C5D0-4DF4-97BC-633755A10D6E}"/>
            </c:ext>
          </c:extLst>
        </c:ser>
        <c:ser>
          <c:idx val="1"/>
          <c:order val="1"/>
          <c:tx>
            <c:strRef>
              <c:f>'Financial calculations'!$A$287</c:f>
              <c:strCache>
                <c:ptCount val="1"/>
                <c:pt idx="0">
                  <c:v>B. Technology</c:v>
                </c:pt>
              </c:strCache>
            </c:strRef>
          </c:tx>
          <c:spPr>
            <a:solidFill>
              <a:schemeClr val="accent2"/>
            </a:solidFill>
            <a:ln>
              <a:noFill/>
            </a:ln>
            <a:effectLst/>
          </c:spPr>
          <c:invertIfNegative val="0"/>
          <c:cat>
            <c:strRef>
              <c:extLst>
                <c:ext xmlns:c15="http://schemas.microsoft.com/office/drawing/2012/chart" uri="{02D57815-91ED-43cb-92C2-25804820EDAC}">
                  <c15:fullRef>
                    <c15:sqref>'Financial calculations'!$B$285:$Z$285</c15:sqref>
                  </c15:fullRef>
                </c:ext>
              </c:extLst>
              <c:f>'Financial calculations'!$B$285:$C$285</c:f>
              <c:strCache>
                <c:ptCount val="2"/>
                <c:pt idx="0">
                  <c:v>Patent 1</c:v>
                </c:pt>
                <c:pt idx="1">
                  <c:v>Patent 2</c:v>
                </c:pt>
              </c:strCache>
            </c:strRef>
          </c:cat>
          <c:val>
            <c:numRef>
              <c:extLst>
                <c:ext xmlns:c15="http://schemas.microsoft.com/office/drawing/2012/chart" uri="{02D57815-91ED-43cb-92C2-25804820EDAC}">
                  <c15:fullRef>
                    <c15:sqref>'Financial calculations'!$B$287:$Z$287</c15:sqref>
                  </c15:fullRef>
                </c:ext>
              </c:extLst>
              <c:f>'Financial calculations'!$B$287:$C$287</c:f>
              <c:numCache>
                <c:formatCode>General</c:formatCode>
                <c:ptCount val="2"/>
                <c:pt idx="0">
                  <c:v>30</c:v>
                </c:pt>
                <c:pt idx="1">
                  <c:v>25</c:v>
                </c:pt>
              </c:numCache>
            </c:numRef>
          </c:val>
          <c:extLst>
            <c:ext xmlns:c16="http://schemas.microsoft.com/office/drawing/2014/chart" uri="{C3380CC4-5D6E-409C-BE32-E72D297353CC}">
              <c16:uniqueId val="{00000001-C5D0-4DF4-97BC-633755A10D6E}"/>
            </c:ext>
          </c:extLst>
        </c:ser>
        <c:ser>
          <c:idx val="2"/>
          <c:order val="2"/>
          <c:tx>
            <c:strRef>
              <c:f>'Financial calculations'!$A$288</c:f>
              <c:strCache>
                <c:ptCount val="1"/>
                <c:pt idx="0">
                  <c:v>C. Market conditions</c:v>
                </c:pt>
              </c:strCache>
            </c:strRef>
          </c:tx>
          <c:spPr>
            <a:solidFill>
              <a:schemeClr val="accent3"/>
            </a:solidFill>
            <a:ln>
              <a:noFill/>
            </a:ln>
            <a:effectLst/>
          </c:spPr>
          <c:invertIfNegative val="0"/>
          <c:cat>
            <c:strRef>
              <c:extLst>
                <c:ext xmlns:c15="http://schemas.microsoft.com/office/drawing/2012/chart" uri="{02D57815-91ED-43cb-92C2-25804820EDAC}">
                  <c15:fullRef>
                    <c15:sqref>'Financial calculations'!$B$285:$Z$285</c15:sqref>
                  </c15:fullRef>
                </c:ext>
              </c:extLst>
              <c:f>'Financial calculations'!$B$285:$C$285</c:f>
              <c:strCache>
                <c:ptCount val="2"/>
                <c:pt idx="0">
                  <c:v>Patent 1</c:v>
                </c:pt>
                <c:pt idx="1">
                  <c:v>Patent 2</c:v>
                </c:pt>
              </c:strCache>
            </c:strRef>
          </c:cat>
          <c:val>
            <c:numRef>
              <c:extLst>
                <c:ext xmlns:c15="http://schemas.microsoft.com/office/drawing/2012/chart" uri="{02D57815-91ED-43cb-92C2-25804820EDAC}">
                  <c15:fullRef>
                    <c15:sqref>'Financial calculations'!$B$288:$Z$288</c15:sqref>
                  </c15:fullRef>
                </c:ext>
              </c:extLst>
              <c:f>'Financial calculations'!$B$288:$C$288</c:f>
              <c:numCache>
                <c:formatCode>General</c:formatCode>
                <c:ptCount val="2"/>
                <c:pt idx="0">
                  <c:v>32</c:v>
                </c:pt>
                <c:pt idx="1">
                  <c:v>25</c:v>
                </c:pt>
              </c:numCache>
            </c:numRef>
          </c:val>
          <c:extLst>
            <c:ext xmlns:c16="http://schemas.microsoft.com/office/drawing/2014/chart" uri="{C3380CC4-5D6E-409C-BE32-E72D297353CC}">
              <c16:uniqueId val="{00000002-C5D0-4DF4-97BC-633755A10D6E}"/>
            </c:ext>
          </c:extLst>
        </c:ser>
        <c:ser>
          <c:idx val="3"/>
          <c:order val="3"/>
          <c:tx>
            <c:strRef>
              <c:f>'Financial calculations'!$A$289</c:f>
              <c:strCache>
                <c:ptCount val="1"/>
                <c:pt idx="0">
                  <c:v>D. Finance</c:v>
                </c:pt>
              </c:strCache>
            </c:strRef>
          </c:tx>
          <c:spPr>
            <a:solidFill>
              <a:schemeClr val="accent4"/>
            </a:solidFill>
            <a:ln>
              <a:noFill/>
            </a:ln>
            <a:effectLst/>
          </c:spPr>
          <c:invertIfNegative val="0"/>
          <c:cat>
            <c:strRef>
              <c:extLst>
                <c:ext xmlns:c15="http://schemas.microsoft.com/office/drawing/2012/chart" uri="{02D57815-91ED-43cb-92C2-25804820EDAC}">
                  <c15:fullRef>
                    <c15:sqref>'Financial calculations'!$B$285:$Z$285</c15:sqref>
                  </c15:fullRef>
                </c:ext>
              </c:extLst>
              <c:f>'Financial calculations'!$B$285:$C$285</c:f>
              <c:strCache>
                <c:ptCount val="2"/>
                <c:pt idx="0">
                  <c:v>Patent 1</c:v>
                </c:pt>
                <c:pt idx="1">
                  <c:v>Patent 2</c:v>
                </c:pt>
              </c:strCache>
            </c:strRef>
          </c:cat>
          <c:val>
            <c:numRef>
              <c:extLst>
                <c:ext xmlns:c15="http://schemas.microsoft.com/office/drawing/2012/chart" uri="{02D57815-91ED-43cb-92C2-25804820EDAC}">
                  <c15:fullRef>
                    <c15:sqref>'Financial calculations'!$B$289:$Z$289</c15:sqref>
                  </c15:fullRef>
                </c:ext>
              </c:extLst>
              <c:f>'Financial calculations'!$B$289:$C$289</c:f>
              <c:numCache>
                <c:formatCode>General</c:formatCode>
                <c:ptCount val="2"/>
                <c:pt idx="0">
                  <c:v>18</c:v>
                </c:pt>
                <c:pt idx="1">
                  <c:v>19</c:v>
                </c:pt>
              </c:numCache>
            </c:numRef>
          </c:val>
          <c:extLst>
            <c:ext xmlns:c16="http://schemas.microsoft.com/office/drawing/2014/chart" uri="{C3380CC4-5D6E-409C-BE32-E72D297353CC}">
              <c16:uniqueId val="{00000003-C5D0-4DF4-97BC-633755A10D6E}"/>
            </c:ext>
          </c:extLst>
        </c:ser>
        <c:dLbls>
          <c:showLegendKey val="0"/>
          <c:showVal val="0"/>
          <c:showCatName val="0"/>
          <c:showSerName val="0"/>
          <c:showPercent val="0"/>
          <c:showBubbleSize val="0"/>
        </c:dLbls>
        <c:gapWidth val="219"/>
        <c:overlap val="100"/>
        <c:axId val="563560136"/>
        <c:axId val="563561448"/>
      </c:barChart>
      <c:lineChart>
        <c:grouping val="standard"/>
        <c:varyColors val="0"/>
        <c:ser>
          <c:idx val="4"/>
          <c:order val="4"/>
          <c:tx>
            <c:strRef>
              <c:f>'Financial calculations'!$A$290</c:f>
              <c:strCache>
                <c:ptCount val="1"/>
                <c:pt idx="0">
                  <c:v>NPV</c:v>
                </c:pt>
              </c:strCache>
            </c:strRef>
          </c:tx>
          <c:spPr>
            <a:ln w="28575" cap="rnd">
              <a:noFill/>
              <a:round/>
            </a:ln>
            <a:effectLst/>
          </c:spPr>
          <c:marker>
            <c:symbol val="triangle"/>
            <c:size val="5"/>
            <c:spPr>
              <a:solidFill>
                <a:schemeClr val="accent5"/>
              </a:solidFill>
              <a:ln w="34925">
                <a:solidFill>
                  <a:schemeClr val="accent5"/>
                </a:solidFill>
              </a:ln>
              <a:effectLst/>
            </c:spPr>
          </c:marker>
          <c:cat>
            <c:strRef>
              <c:extLst>
                <c:ext xmlns:c15="http://schemas.microsoft.com/office/drawing/2012/chart" uri="{02D57815-91ED-43cb-92C2-25804820EDAC}">
                  <c15:fullRef>
                    <c15:sqref>'Financial calculations'!$B$285:$Z$285</c15:sqref>
                  </c15:fullRef>
                </c:ext>
              </c:extLst>
              <c:f>'Financial calculations'!$B$285:$C$285</c:f>
              <c:strCache>
                <c:ptCount val="2"/>
                <c:pt idx="0">
                  <c:v>Patent 1</c:v>
                </c:pt>
                <c:pt idx="1">
                  <c:v>Patent 2</c:v>
                </c:pt>
              </c:strCache>
            </c:strRef>
          </c:cat>
          <c:val>
            <c:numRef>
              <c:extLst>
                <c:ext xmlns:c15="http://schemas.microsoft.com/office/drawing/2012/chart" uri="{02D57815-91ED-43cb-92C2-25804820EDAC}">
                  <c15:fullRef>
                    <c15:sqref>'Financial calculations'!$B$290:$Z$290</c15:sqref>
                  </c15:fullRef>
                </c:ext>
              </c:extLst>
              <c:f>'Financial calculations'!$B$290:$C$290</c:f>
              <c:numCache>
                <c:formatCode>"€"#,##0.00;[Red]\-"€"#,##0.00</c:formatCode>
                <c:ptCount val="2"/>
                <c:pt idx="0">
                  <c:v>22473.315735682565</c:v>
                </c:pt>
                <c:pt idx="1">
                  <c:v>4361.2848889462803</c:v>
                </c:pt>
              </c:numCache>
            </c:numRef>
          </c:val>
          <c:smooth val="0"/>
          <c:extLst>
            <c:ext xmlns:c16="http://schemas.microsoft.com/office/drawing/2014/chart" uri="{C3380CC4-5D6E-409C-BE32-E72D297353CC}">
              <c16:uniqueId val="{00000004-C5D0-4DF4-97BC-633755A10D6E}"/>
            </c:ext>
          </c:extLst>
        </c:ser>
        <c:dLbls>
          <c:showLegendKey val="0"/>
          <c:showVal val="0"/>
          <c:showCatName val="0"/>
          <c:showSerName val="0"/>
          <c:showPercent val="0"/>
          <c:showBubbleSize val="0"/>
        </c:dLbls>
        <c:marker val="1"/>
        <c:smooth val="0"/>
        <c:axId val="568414480"/>
        <c:axId val="568412840"/>
      </c:lineChart>
      <c:catAx>
        <c:axId val="563560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Patent</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3561448"/>
        <c:crosses val="autoZero"/>
        <c:auto val="1"/>
        <c:lblAlgn val="ctr"/>
        <c:lblOffset val="100"/>
        <c:noMultiLvlLbl val="0"/>
      </c:catAx>
      <c:valAx>
        <c:axId val="5635614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Score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3560136"/>
        <c:crosses val="autoZero"/>
        <c:crossBetween val="between"/>
        <c:majorUnit val="30"/>
      </c:valAx>
      <c:valAx>
        <c:axId val="568412840"/>
        <c:scaling>
          <c:orientation val="minMax"/>
          <c:max val="24000"/>
          <c:min val="0"/>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NPV</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00;[Red]\-&quot;€&quot;#,##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8414480"/>
        <c:crosses val="max"/>
        <c:crossBetween val="between"/>
        <c:majorUnit val="2000"/>
        <c:minorUnit val="400"/>
      </c:valAx>
      <c:catAx>
        <c:axId val="568414480"/>
        <c:scaling>
          <c:orientation val="minMax"/>
        </c:scaling>
        <c:delete val="1"/>
        <c:axPos val="b"/>
        <c:numFmt formatCode="General" sourceLinked="1"/>
        <c:majorTickMark val="out"/>
        <c:minorTickMark val="none"/>
        <c:tickLblPos val="nextTo"/>
        <c:crossAx val="568412840"/>
        <c:crosses val="autoZero"/>
        <c:auto val="1"/>
        <c:lblAlgn val="ctr"/>
        <c:lblOffset val="100"/>
        <c:noMultiLvlLbl val="0"/>
      </c:catAx>
      <c:spPr>
        <a:noFill/>
        <a:ln>
          <a:noFill/>
        </a:ln>
        <a:effectLst/>
      </c:spPr>
    </c:plotArea>
    <c:legend>
      <c:legendPos val="t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rgbClr val="FFFFFF"/>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Legal status</a:t>
            </a:r>
          </a:p>
        </c:rich>
      </c:tx>
      <c:overlay val="0"/>
      <c:spPr>
        <a:noFill/>
        <a:ln>
          <a:noFill/>
        </a:ln>
        <a:effectLst/>
      </c:spPr>
    </c:title>
    <c:autoTitleDeleted val="0"/>
    <c:plotArea>
      <c:layout>
        <c:manualLayout>
          <c:layoutTarget val="inner"/>
          <c:xMode val="edge"/>
          <c:yMode val="edge"/>
          <c:x val="0.41409580052493439"/>
          <c:y val="0.45628353747448236"/>
          <c:w val="0.22466951006124233"/>
          <c:h val="0.42530584718576847"/>
        </c:manualLayout>
      </c:layout>
      <c:radarChart>
        <c:radarStyle val="marker"/>
        <c:varyColors val="0"/>
        <c:ser>
          <c:idx val="0"/>
          <c:order val="0"/>
          <c:tx>
            <c:strRef>
              <c:f>Points!$C$3</c:f>
              <c:strCache>
                <c:ptCount val="1"/>
                <c:pt idx="0">
                  <c:v>Patent 1</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Points!$B$4:$B$11</c:f>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f>Points!$C$4:$C$11</c:f>
              <c:numCache>
                <c:formatCode>General</c:formatCode>
                <c:ptCount val="8"/>
                <c:pt idx="0">
                  <c:v>2</c:v>
                </c:pt>
                <c:pt idx="1">
                  <c:v>3</c:v>
                </c:pt>
                <c:pt idx="2">
                  <c:v>5</c:v>
                </c:pt>
                <c:pt idx="3">
                  <c:v>4</c:v>
                </c:pt>
                <c:pt idx="4">
                  <c:v>5</c:v>
                </c:pt>
                <c:pt idx="5">
                  <c:v>1</c:v>
                </c:pt>
                <c:pt idx="6">
                  <c:v>1</c:v>
                </c:pt>
                <c:pt idx="7">
                  <c:v>4</c:v>
                </c:pt>
              </c:numCache>
            </c:numRef>
          </c:val>
          <c:extLst>
            <c:ext xmlns:c16="http://schemas.microsoft.com/office/drawing/2014/chart" uri="{C3380CC4-5D6E-409C-BE32-E72D297353CC}">
              <c16:uniqueId val="{00000000-55E1-42AC-A5C2-DFE7696236F0}"/>
            </c:ext>
          </c:extLst>
        </c:ser>
        <c:ser>
          <c:idx val="1"/>
          <c:order val="1"/>
          <c:tx>
            <c:strRef>
              <c:f>Points!$D$3</c:f>
              <c:strCache>
                <c:ptCount val="1"/>
                <c:pt idx="0">
                  <c:v>Patent 2</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Points!$B$4:$B$11</c:f>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f>Points!$D$4:$D$11</c:f>
              <c:numCache>
                <c:formatCode>General</c:formatCode>
                <c:ptCount val="8"/>
                <c:pt idx="0">
                  <c:v>1</c:v>
                </c:pt>
                <c:pt idx="1">
                  <c:v>2</c:v>
                </c:pt>
                <c:pt idx="2">
                  <c:v>2</c:v>
                </c:pt>
                <c:pt idx="3">
                  <c:v>4</c:v>
                </c:pt>
                <c:pt idx="4">
                  <c:v>1</c:v>
                </c:pt>
                <c:pt idx="5">
                  <c:v>4</c:v>
                </c:pt>
                <c:pt idx="6">
                  <c:v>3</c:v>
                </c:pt>
                <c:pt idx="7">
                  <c:v>2</c:v>
                </c:pt>
              </c:numCache>
            </c:numRef>
          </c:val>
          <c:extLst xmlns:c15="http://schemas.microsoft.com/office/drawing/2012/chart">
            <c:ext xmlns:c16="http://schemas.microsoft.com/office/drawing/2014/chart" uri="{C3380CC4-5D6E-409C-BE32-E72D297353CC}">
              <c16:uniqueId val="{00000001-55E1-42AC-A5C2-DFE7696236F0}"/>
            </c:ext>
          </c:extLst>
        </c:ser>
        <c:ser>
          <c:idx val="2"/>
          <c:order val="2"/>
          <c:tx>
            <c:strRef>
              <c:f>Points!$E$3</c:f>
              <c:strCache>
                <c:ptCount val="1"/>
                <c:pt idx="0">
                  <c:v>Patent 3</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Points!$B$4:$B$11</c:f>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f>Points!$E$4:$E$11</c:f>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2-55E1-42AC-A5C2-DFE7696236F0}"/>
            </c:ext>
          </c:extLst>
        </c:ser>
        <c:ser>
          <c:idx val="3"/>
          <c:order val="3"/>
          <c:tx>
            <c:strRef>
              <c:f>Points!$F$3</c:f>
              <c:strCache>
                <c:ptCount val="1"/>
                <c:pt idx="0">
                  <c:v>Patent 4</c:v>
                </c:pt>
              </c:strCache>
            </c:strRef>
          </c:tx>
          <c:cat>
            <c:strRef>
              <c:f>Points!$B$4:$B$11</c:f>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f>Points!$F$4:$F$11</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3-55E1-42AC-A5C2-DFE7696236F0}"/>
            </c:ext>
          </c:extLst>
        </c:ser>
        <c:ser>
          <c:idx val="4"/>
          <c:order val="4"/>
          <c:tx>
            <c:strRef>
              <c:f>Points!$G$3</c:f>
              <c:strCache>
                <c:ptCount val="1"/>
                <c:pt idx="0">
                  <c:v>Patent 5</c:v>
                </c:pt>
              </c:strCache>
            </c:strRef>
          </c:tx>
          <c:cat>
            <c:strRef>
              <c:f>Points!$B$4:$B$11</c:f>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f>Points!$G$4:$G$11</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4-55E1-42AC-A5C2-DFE7696236F0}"/>
            </c:ext>
          </c:extLst>
        </c:ser>
        <c:ser>
          <c:idx val="5"/>
          <c:order val="5"/>
          <c:tx>
            <c:strRef>
              <c:f>Points!$H$3</c:f>
              <c:strCache>
                <c:ptCount val="1"/>
                <c:pt idx="0">
                  <c:v>Patent 6</c:v>
                </c:pt>
              </c:strCache>
              <c:extLst xmlns:c15="http://schemas.microsoft.com/office/drawing/2012/chart"/>
            </c:strRef>
          </c:tx>
          <c:cat>
            <c:strRef>
              <c:f>Points!$B$4:$B$11</c:f>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extLst xmlns:c15="http://schemas.microsoft.com/office/drawing/2012/chart"/>
            </c:strRef>
          </c:cat>
          <c:val>
            <c:numRef>
              <c:f>Points!$H$4:$H$11</c:f>
              <c:numCache>
                <c:formatCode>General</c:formatCode>
                <c:ptCount val="8"/>
                <c:pt idx="0">
                  <c:v>0</c:v>
                </c:pt>
                <c:pt idx="1">
                  <c:v>0</c:v>
                </c:pt>
                <c:pt idx="2">
                  <c:v>0</c:v>
                </c:pt>
                <c:pt idx="3">
                  <c:v>0</c:v>
                </c:pt>
                <c:pt idx="4">
                  <c:v>0</c:v>
                </c:pt>
                <c:pt idx="5">
                  <c:v>0</c:v>
                </c:pt>
                <c:pt idx="6">
                  <c:v>0</c:v>
                </c:pt>
                <c:pt idx="7">
                  <c:v>0</c:v>
                </c:pt>
              </c:numCache>
              <c:extLst xmlns:c15="http://schemas.microsoft.com/office/drawing/2012/chart"/>
            </c:numRef>
          </c:val>
          <c:extLst xmlns:c15="http://schemas.microsoft.com/office/drawing/2012/chart">
            <c:ext xmlns:c16="http://schemas.microsoft.com/office/drawing/2014/chart" uri="{C3380CC4-5D6E-409C-BE32-E72D297353CC}">
              <c16:uniqueId val="{00000005-55E1-42AC-A5C2-DFE7696236F0}"/>
            </c:ext>
          </c:extLst>
        </c:ser>
        <c:ser>
          <c:idx val="6"/>
          <c:order val="6"/>
          <c:tx>
            <c:strRef>
              <c:f>Points!$I$3</c:f>
              <c:strCache>
                <c:ptCount val="1"/>
                <c:pt idx="0">
                  <c:v>Patent 7</c:v>
                </c:pt>
              </c:strCache>
              <c:extLst xmlns:c15="http://schemas.microsoft.com/office/drawing/2012/chart"/>
            </c:strRef>
          </c:tx>
          <c:cat>
            <c:strRef>
              <c:f>Points!$B$4:$B$11</c:f>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extLst xmlns:c15="http://schemas.microsoft.com/office/drawing/2012/chart"/>
            </c:strRef>
          </c:cat>
          <c:val>
            <c:numRef>
              <c:f>Points!$I$4:$I$11</c:f>
              <c:numCache>
                <c:formatCode>General</c:formatCode>
                <c:ptCount val="8"/>
                <c:pt idx="0">
                  <c:v>0</c:v>
                </c:pt>
                <c:pt idx="1">
                  <c:v>0</c:v>
                </c:pt>
                <c:pt idx="2">
                  <c:v>0</c:v>
                </c:pt>
                <c:pt idx="3">
                  <c:v>0</c:v>
                </c:pt>
                <c:pt idx="4">
                  <c:v>0</c:v>
                </c:pt>
                <c:pt idx="5">
                  <c:v>0</c:v>
                </c:pt>
                <c:pt idx="6">
                  <c:v>0</c:v>
                </c:pt>
                <c:pt idx="7">
                  <c:v>0</c:v>
                </c:pt>
              </c:numCache>
              <c:extLst xmlns:c15="http://schemas.microsoft.com/office/drawing/2012/chart"/>
            </c:numRef>
          </c:val>
          <c:extLst xmlns:c15="http://schemas.microsoft.com/office/drawing/2012/chart">
            <c:ext xmlns:c16="http://schemas.microsoft.com/office/drawing/2014/chart" uri="{C3380CC4-5D6E-409C-BE32-E72D297353CC}">
              <c16:uniqueId val="{00000006-55E1-42AC-A5C2-DFE7696236F0}"/>
            </c:ext>
          </c:extLst>
        </c:ser>
        <c:ser>
          <c:idx val="7"/>
          <c:order val="7"/>
          <c:tx>
            <c:strRef>
              <c:f>Points!$J$3</c:f>
              <c:strCache>
                <c:ptCount val="1"/>
                <c:pt idx="0">
                  <c:v>Patent 8</c:v>
                </c:pt>
              </c:strCache>
              <c:extLst xmlns:c15="http://schemas.microsoft.com/office/drawing/2012/chart"/>
            </c:strRef>
          </c:tx>
          <c:cat>
            <c:strRef>
              <c:f>Points!$B$4:$B$11</c:f>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extLst xmlns:c15="http://schemas.microsoft.com/office/drawing/2012/chart"/>
            </c:strRef>
          </c:cat>
          <c:val>
            <c:numRef>
              <c:f>Points!$J$4:$J$11</c:f>
              <c:numCache>
                <c:formatCode>General</c:formatCode>
                <c:ptCount val="8"/>
                <c:pt idx="0">
                  <c:v>0</c:v>
                </c:pt>
                <c:pt idx="1">
                  <c:v>0</c:v>
                </c:pt>
                <c:pt idx="2">
                  <c:v>0</c:v>
                </c:pt>
                <c:pt idx="3">
                  <c:v>0</c:v>
                </c:pt>
                <c:pt idx="4">
                  <c:v>0</c:v>
                </c:pt>
                <c:pt idx="5">
                  <c:v>0</c:v>
                </c:pt>
                <c:pt idx="6">
                  <c:v>0</c:v>
                </c:pt>
                <c:pt idx="7">
                  <c:v>0</c:v>
                </c:pt>
              </c:numCache>
              <c:extLst xmlns:c15="http://schemas.microsoft.com/office/drawing/2012/chart"/>
            </c:numRef>
          </c:val>
          <c:extLst xmlns:c15="http://schemas.microsoft.com/office/drawing/2012/chart">
            <c:ext xmlns:c16="http://schemas.microsoft.com/office/drawing/2014/chart" uri="{C3380CC4-5D6E-409C-BE32-E72D297353CC}">
              <c16:uniqueId val="{00000007-55E1-42AC-A5C2-DFE7696236F0}"/>
            </c:ext>
          </c:extLst>
        </c:ser>
        <c:ser>
          <c:idx val="8"/>
          <c:order val="8"/>
          <c:tx>
            <c:strRef>
              <c:f>Points!$K$3</c:f>
              <c:strCache>
                <c:ptCount val="1"/>
                <c:pt idx="0">
                  <c:v>Patent 9</c:v>
                </c:pt>
              </c:strCache>
              <c:extLst xmlns:c15="http://schemas.microsoft.com/office/drawing/2012/chart"/>
            </c:strRef>
          </c:tx>
          <c:cat>
            <c:strRef>
              <c:f>Points!$B$4:$B$11</c:f>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extLst xmlns:c15="http://schemas.microsoft.com/office/drawing/2012/chart"/>
            </c:strRef>
          </c:cat>
          <c:val>
            <c:numRef>
              <c:f>Points!$K$4:$K$11</c:f>
              <c:numCache>
                <c:formatCode>General</c:formatCode>
                <c:ptCount val="8"/>
                <c:pt idx="0">
                  <c:v>0</c:v>
                </c:pt>
                <c:pt idx="1">
                  <c:v>0</c:v>
                </c:pt>
                <c:pt idx="2">
                  <c:v>0</c:v>
                </c:pt>
                <c:pt idx="3">
                  <c:v>0</c:v>
                </c:pt>
                <c:pt idx="4">
                  <c:v>0</c:v>
                </c:pt>
                <c:pt idx="5">
                  <c:v>0</c:v>
                </c:pt>
                <c:pt idx="6">
                  <c:v>0</c:v>
                </c:pt>
                <c:pt idx="7">
                  <c:v>0</c:v>
                </c:pt>
              </c:numCache>
              <c:extLst xmlns:c15="http://schemas.microsoft.com/office/drawing/2012/chart"/>
            </c:numRef>
          </c:val>
          <c:extLst xmlns:c15="http://schemas.microsoft.com/office/drawing/2012/chart">
            <c:ext xmlns:c16="http://schemas.microsoft.com/office/drawing/2014/chart" uri="{C3380CC4-5D6E-409C-BE32-E72D297353CC}">
              <c16:uniqueId val="{00000008-55E1-42AC-A5C2-DFE7696236F0}"/>
            </c:ext>
          </c:extLst>
        </c:ser>
        <c:ser>
          <c:idx val="9"/>
          <c:order val="9"/>
          <c:tx>
            <c:strRef>
              <c:f>Points!$L$3</c:f>
              <c:strCache>
                <c:ptCount val="1"/>
                <c:pt idx="0">
                  <c:v>Patent 10</c:v>
                </c:pt>
              </c:strCache>
              <c:extLst xmlns:c15="http://schemas.microsoft.com/office/drawing/2012/chart"/>
            </c:strRef>
          </c:tx>
          <c:cat>
            <c:strRef>
              <c:f>Points!$B$4:$B$11</c:f>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extLst xmlns:c15="http://schemas.microsoft.com/office/drawing/2012/chart"/>
            </c:strRef>
          </c:cat>
          <c:val>
            <c:numRef>
              <c:f>Points!$L$4:$L$11</c:f>
              <c:numCache>
                <c:formatCode>General</c:formatCode>
                <c:ptCount val="8"/>
                <c:pt idx="0">
                  <c:v>0</c:v>
                </c:pt>
                <c:pt idx="1">
                  <c:v>0</c:v>
                </c:pt>
                <c:pt idx="2">
                  <c:v>0</c:v>
                </c:pt>
                <c:pt idx="3">
                  <c:v>0</c:v>
                </c:pt>
                <c:pt idx="4">
                  <c:v>0</c:v>
                </c:pt>
                <c:pt idx="5">
                  <c:v>0</c:v>
                </c:pt>
                <c:pt idx="6">
                  <c:v>0</c:v>
                </c:pt>
                <c:pt idx="7">
                  <c:v>0</c:v>
                </c:pt>
              </c:numCache>
              <c:extLst xmlns:c15="http://schemas.microsoft.com/office/drawing/2012/chart"/>
            </c:numRef>
          </c:val>
          <c:extLst xmlns:c15="http://schemas.microsoft.com/office/drawing/2012/chart">
            <c:ext xmlns:c16="http://schemas.microsoft.com/office/drawing/2014/chart" uri="{C3380CC4-5D6E-409C-BE32-E72D297353CC}">
              <c16:uniqueId val="{00000009-55E1-42AC-A5C2-DFE7696236F0}"/>
            </c:ext>
          </c:extLst>
        </c:ser>
        <c:dLbls>
          <c:showLegendKey val="0"/>
          <c:showVal val="0"/>
          <c:showCatName val="0"/>
          <c:showSerName val="0"/>
          <c:showPercent val="0"/>
          <c:showBubbleSize val="0"/>
        </c:dLbls>
        <c:axId val="499435592"/>
        <c:axId val="499438544"/>
        <c:extLst>
          <c:ext xmlns:c15="http://schemas.microsoft.com/office/drawing/2012/chart" uri="{02D57815-91ED-43cb-92C2-25804820EDAC}">
            <c15:filteredRadarSeries>
              <c15:ser>
                <c:idx val="10"/>
                <c:order val="10"/>
                <c:tx>
                  <c:strRef>
                    <c:extLst>
                      <c:ext uri="{02D57815-91ED-43cb-92C2-25804820EDAC}">
                        <c15:formulaRef>
                          <c15:sqref>Points!$M$3</c15:sqref>
                        </c15:formulaRef>
                      </c:ext>
                    </c:extLst>
                    <c:strCache>
                      <c:ptCount val="1"/>
                      <c:pt idx="0">
                        <c:v>Patent 11</c:v>
                      </c:pt>
                    </c:strCache>
                  </c:strRef>
                </c:tx>
                <c:cat>
                  <c:strRef>
                    <c:extLst>
                      <c:ex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c:ext uri="{02D57815-91ED-43cb-92C2-25804820EDAC}">
                        <c15:formulaRef>
                          <c15:sqref>Points!$M$4:$M$11</c15:sqref>
                        </c15:formulaRef>
                      </c:ext>
                    </c:extLst>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A-55E1-42AC-A5C2-DFE7696236F0}"/>
                  </c:ext>
                </c:extLst>
              </c15:ser>
            </c15:filteredRadarSeries>
            <c15:filteredRadarSeries>
              <c15:ser>
                <c:idx val="11"/>
                <c:order val="11"/>
                <c:tx>
                  <c:strRef>
                    <c:extLst xmlns:c15="http://schemas.microsoft.com/office/drawing/2012/chart">
                      <c:ext xmlns:c15="http://schemas.microsoft.com/office/drawing/2012/chart" uri="{02D57815-91ED-43cb-92C2-25804820EDAC}">
                        <c15:formulaRef>
                          <c15:sqref>Points!$N$3</c15:sqref>
                        </c15:formulaRef>
                      </c:ext>
                    </c:extLst>
                    <c:strCache>
                      <c:ptCount val="1"/>
                      <c:pt idx="0">
                        <c:v>Patent 12</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Points!$N$4:$N$11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B-55E1-42AC-A5C2-DFE7696236F0}"/>
                  </c:ext>
                </c:extLst>
              </c15:ser>
            </c15:filteredRadarSeries>
            <c15:filteredRadarSeries>
              <c15:ser>
                <c:idx val="12"/>
                <c:order val="12"/>
                <c:tx>
                  <c:strRef>
                    <c:extLst xmlns:c15="http://schemas.microsoft.com/office/drawing/2012/chart">
                      <c:ext xmlns:c15="http://schemas.microsoft.com/office/drawing/2012/chart" uri="{02D57815-91ED-43cb-92C2-25804820EDAC}">
                        <c15:formulaRef>
                          <c15:sqref>Points!$O$3</c15:sqref>
                        </c15:formulaRef>
                      </c:ext>
                    </c:extLst>
                    <c:strCache>
                      <c:ptCount val="1"/>
                      <c:pt idx="0">
                        <c:v>Patent 13</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Points!$O$4:$O$11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C-55E1-42AC-A5C2-DFE7696236F0}"/>
                  </c:ext>
                </c:extLst>
              </c15:ser>
            </c15:filteredRadarSeries>
            <c15:filteredRadarSeries>
              <c15:ser>
                <c:idx val="13"/>
                <c:order val="13"/>
                <c:tx>
                  <c:strRef>
                    <c:extLst xmlns:c15="http://schemas.microsoft.com/office/drawing/2012/chart">
                      <c:ext xmlns:c15="http://schemas.microsoft.com/office/drawing/2012/chart" uri="{02D57815-91ED-43cb-92C2-25804820EDAC}">
                        <c15:formulaRef>
                          <c15:sqref>Points!$P$3</c15:sqref>
                        </c15:formulaRef>
                      </c:ext>
                    </c:extLst>
                    <c:strCache>
                      <c:ptCount val="1"/>
                      <c:pt idx="0">
                        <c:v>Patent 14</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Points!$P$4:$P$11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D-55E1-42AC-A5C2-DFE7696236F0}"/>
                  </c:ext>
                </c:extLst>
              </c15:ser>
            </c15:filteredRadarSeries>
            <c15:filteredRadarSeries>
              <c15:ser>
                <c:idx val="14"/>
                <c:order val="14"/>
                <c:tx>
                  <c:strRef>
                    <c:extLst xmlns:c15="http://schemas.microsoft.com/office/drawing/2012/chart">
                      <c:ext xmlns:c15="http://schemas.microsoft.com/office/drawing/2012/chart" uri="{02D57815-91ED-43cb-92C2-25804820EDAC}">
                        <c15:formulaRef>
                          <c15:sqref>Points!$Q$3</c15:sqref>
                        </c15:formulaRef>
                      </c:ext>
                    </c:extLst>
                    <c:strCache>
                      <c:ptCount val="1"/>
                      <c:pt idx="0">
                        <c:v>Patent 15</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Points!$Q$4:$Q$11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E-55E1-42AC-A5C2-DFE7696236F0}"/>
                  </c:ext>
                </c:extLst>
              </c15:ser>
            </c15:filteredRadarSeries>
            <c15:filteredRadarSeries>
              <c15:ser>
                <c:idx val="15"/>
                <c:order val="15"/>
                <c:tx>
                  <c:strRef>
                    <c:extLst xmlns:c15="http://schemas.microsoft.com/office/drawing/2012/chart">
                      <c:ext xmlns:c15="http://schemas.microsoft.com/office/drawing/2012/chart" uri="{02D57815-91ED-43cb-92C2-25804820EDAC}">
                        <c15:formulaRef>
                          <c15:sqref>Points!$R$3</c15:sqref>
                        </c15:formulaRef>
                      </c:ext>
                    </c:extLst>
                    <c:strCache>
                      <c:ptCount val="1"/>
                      <c:pt idx="0">
                        <c:v>Patent 16</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Points!$R$4:$R$11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F-55E1-42AC-A5C2-DFE7696236F0}"/>
                  </c:ext>
                </c:extLst>
              </c15:ser>
            </c15:filteredRadarSeries>
            <c15:filteredRadarSeries>
              <c15:ser>
                <c:idx val="16"/>
                <c:order val="16"/>
                <c:tx>
                  <c:strRef>
                    <c:extLst xmlns:c15="http://schemas.microsoft.com/office/drawing/2012/chart">
                      <c:ext xmlns:c15="http://schemas.microsoft.com/office/drawing/2012/chart" uri="{02D57815-91ED-43cb-92C2-25804820EDAC}">
                        <c15:formulaRef>
                          <c15:sqref>Points!$S$3</c15:sqref>
                        </c15:formulaRef>
                      </c:ext>
                    </c:extLst>
                    <c:strCache>
                      <c:ptCount val="1"/>
                      <c:pt idx="0">
                        <c:v>Patent 17</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Points!$S$4:$S$11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0-55E1-42AC-A5C2-DFE7696236F0}"/>
                  </c:ext>
                </c:extLst>
              </c15:ser>
            </c15:filteredRadarSeries>
            <c15:filteredRadarSeries>
              <c15:ser>
                <c:idx val="17"/>
                <c:order val="17"/>
                <c:tx>
                  <c:strRef>
                    <c:extLst xmlns:c15="http://schemas.microsoft.com/office/drawing/2012/chart">
                      <c:ext xmlns:c15="http://schemas.microsoft.com/office/drawing/2012/chart" uri="{02D57815-91ED-43cb-92C2-25804820EDAC}">
                        <c15:formulaRef>
                          <c15:sqref>Points!$T$3</c15:sqref>
                        </c15:formulaRef>
                      </c:ext>
                    </c:extLst>
                    <c:strCache>
                      <c:ptCount val="1"/>
                      <c:pt idx="0">
                        <c:v>Patent 18</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Points!$T$4:$T$11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1-55E1-42AC-A5C2-DFE7696236F0}"/>
                  </c:ext>
                </c:extLst>
              </c15:ser>
            </c15:filteredRadarSeries>
            <c15:filteredRadarSeries>
              <c15:ser>
                <c:idx val="18"/>
                <c:order val="18"/>
                <c:tx>
                  <c:strRef>
                    <c:extLst xmlns:c15="http://schemas.microsoft.com/office/drawing/2012/chart">
                      <c:ext xmlns:c15="http://schemas.microsoft.com/office/drawing/2012/chart" uri="{02D57815-91ED-43cb-92C2-25804820EDAC}">
                        <c15:formulaRef>
                          <c15:sqref>Points!$U$3</c15:sqref>
                        </c15:formulaRef>
                      </c:ext>
                    </c:extLst>
                    <c:strCache>
                      <c:ptCount val="1"/>
                      <c:pt idx="0">
                        <c:v>Patent 19</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Points!$U$4:$U$11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2-55E1-42AC-A5C2-DFE7696236F0}"/>
                  </c:ext>
                </c:extLst>
              </c15:ser>
            </c15:filteredRadarSeries>
            <c15:filteredRadarSeries>
              <c15:ser>
                <c:idx val="19"/>
                <c:order val="19"/>
                <c:tx>
                  <c:strRef>
                    <c:extLst xmlns:c15="http://schemas.microsoft.com/office/drawing/2012/chart">
                      <c:ext xmlns:c15="http://schemas.microsoft.com/office/drawing/2012/chart" uri="{02D57815-91ED-43cb-92C2-25804820EDAC}">
                        <c15:formulaRef>
                          <c15:sqref>Points!$V$3</c15:sqref>
                        </c15:formulaRef>
                      </c:ext>
                    </c:extLst>
                    <c:strCache>
                      <c:ptCount val="1"/>
                      <c:pt idx="0">
                        <c:v>Patent 20</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Points!$V$4:$V$11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3-55E1-42AC-A5C2-DFE7696236F0}"/>
                  </c:ext>
                </c:extLst>
              </c15:ser>
            </c15:filteredRadarSeries>
            <c15:filteredRadarSeries>
              <c15:ser>
                <c:idx val="20"/>
                <c:order val="20"/>
                <c:tx>
                  <c:strRef>
                    <c:extLst xmlns:c15="http://schemas.microsoft.com/office/drawing/2012/chart">
                      <c:ext xmlns:c15="http://schemas.microsoft.com/office/drawing/2012/chart" uri="{02D57815-91ED-43cb-92C2-25804820EDAC}">
                        <c15:formulaRef>
                          <c15:sqref>Points!$W$3</c15:sqref>
                        </c15:formulaRef>
                      </c:ext>
                    </c:extLst>
                    <c:strCache>
                      <c:ptCount val="1"/>
                      <c:pt idx="0">
                        <c:v>Patent 21</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Points!$W$4:$W$11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4-55E1-42AC-A5C2-DFE7696236F0}"/>
                  </c:ext>
                </c:extLst>
              </c15:ser>
            </c15:filteredRadarSeries>
            <c15:filteredRadarSeries>
              <c15:ser>
                <c:idx val="21"/>
                <c:order val="21"/>
                <c:tx>
                  <c:strRef>
                    <c:extLst xmlns:c15="http://schemas.microsoft.com/office/drawing/2012/chart">
                      <c:ext xmlns:c15="http://schemas.microsoft.com/office/drawing/2012/chart" uri="{02D57815-91ED-43cb-92C2-25804820EDAC}">
                        <c15:formulaRef>
                          <c15:sqref>Points!$X$3</c15:sqref>
                        </c15:formulaRef>
                      </c:ext>
                    </c:extLst>
                    <c:strCache>
                      <c:ptCount val="1"/>
                      <c:pt idx="0">
                        <c:v>Patent 22</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Points!$X$4:$X$11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5-55E1-42AC-A5C2-DFE7696236F0}"/>
                  </c:ext>
                </c:extLst>
              </c15:ser>
            </c15:filteredRadarSeries>
            <c15:filteredRadarSeries>
              <c15:ser>
                <c:idx val="22"/>
                <c:order val="22"/>
                <c:tx>
                  <c:strRef>
                    <c:extLst xmlns:c15="http://schemas.microsoft.com/office/drawing/2012/chart">
                      <c:ext xmlns:c15="http://schemas.microsoft.com/office/drawing/2012/chart" uri="{02D57815-91ED-43cb-92C2-25804820EDAC}">
                        <c15:formulaRef>
                          <c15:sqref>Points!$Y$3</c15:sqref>
                        </c15:formulaRef>
                      </c:ext>
                    </c:extLst>
                    <c:strCache>
                      <c:ptCount val="1"/>
                      <c:pt idx="0">
                        <c:v>Patent 23</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Points!$Y$4:$Y$11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6-55E1-42AC-A5C2-DFE7696236F0}"/>
                  </c:ext>
                </c:extLst>
              </c15:ser>
            </c15:filteredRadarSeries>
            <c15:filteredRadarSeries>
              <c15:ser>
                <c:idx val="23"/>
                <c:order val="23"/>
                <c:tx>
                  <c:strRef>
                    <c:extLst xmlns:c15="http://schemas.microsoft.com/office/drawing/2012/chart">
                      <c:ext xmlns:c15="http://schemas.microsoft.com/office/drawing/2012/chart" uri="{02D57815-91ED-43cb-92C2-25804820EDAC}">
                        <c15:formulaRef>
                          <c15:sqref>Points!$Z$3</c15:sqref>
                        </c15:formulaRef>
                      </c:ext>
                    </c:extLst>
                    <c:strCache>
                      <c:ptCount val="1"/>
                      <c:pt idx="0">
                        <c:v>Patent 24</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Points!$Z$4:$Z$11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7-55E1-42AC-A5C2-DFE7696236F0}"/>
                  </c:ext>
                </c:extLst>
              </c15:ser>
            </c15:filteredRadarSeries>
            <c15:filteredRadarSeries>
              <c15:ser>
                <c:idx val="24"/>
                <c:order val="24"/>
                <c:tx>
                  <c:strRef>
                    <c:extLst xmlns:c15="http://schemas.microsoft.com/office/drawing/2012/chart">
                      <c:ext xmlns:c15="http://schemas.microsoft.com/office/drawing/2012/chart" uri="{02D57815-91ED-43cb-92C2-25804820EDAC}">
                        <c15:formulaRef>
                          <c15:sqref>Points!$AA$3</c15:sqref>
                        </c15:formulaRef>
                      </c:ext>
                    </c:extLst>
                    <c:strCache>
                      <c:ptCount val="1"/>
                      <c:pt idx="0">
                        <c:v>Patent 25</c:v>
                      </c:pt>
                    </c:strCache>
                  </c:strRef>
                </c:tx>
                <c:cat>
                  <c:strRef>
                    <c:extLst xmlns:c15="http://schemas.microsoft.com/office/drawing/2012/chart">
                      <c:ext xmlns:c15="http://schemas.microsoft.com/office/drawing/2012/chart" uri="{02D57815-91ED-43cb-92C2-25804820EDAC}">
                        <c15:formulaRef>
                          <c15:sqref>Points!$B$4:$B$11</c15:sqref>
                        </c15:formulaRef>
                      </c:ext>
                    </c:extLst>
                    <c:strCache>
                      <c:ptCount val="8"/>
                      <c:pt idx="0">
                        <c:v>A1: Patent status</c:v>
                      </c:pt>
                      <c:pt idx="1">
                        <c:v>A2: Legal position of strength</c:v>
                      </c:pt>
                      <c:pt idx="2">
                        <c:v>A3: Patent term remaining</c:v>
                      </c:pt>
                      <c:pt idx="3">
                        <c:v>A4: Breadth of claim</c:v>
                      </c:pt>
                      <c:pt idx="4">
                        <c:v>A5: Geographical coverage</c:v>
                      </c:pt>
                      <c:pt idx="5">
                        <c:v>A6: Monitoring against infringements</c:v>
                      </c:pt>
                      <c:pt idx="6">
                        <c:v>A7: Legal proceedings</c:v>
                      </c:pt>
                      <c:pt idx="7">
                        <c:v>A8: Enforcement means</c:v>
                      </c:pt>
                    </c:strCache>
                  </c:strRef>
                </c:cat>
                <c:val>
                  <c:numRef>
                    <c:extLst xmlns:c15="http://schemas.microsoft.com/office/drawing/2012/chart">
                      <c:ext xmlns:c15="http://schemas.microsoft.com/office/drawing/2012/chart" uri="{02D57815-91ED-43cb-92C2-25804820EDAC}">
                        <c15:formulaRef>
                          <c15:sqref>Points!$AA$4:$AA$11</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8-55E1-42AC-A5C2-DFE7696236F0}"/>
                  </c:ext>
                </c:extLst>
              </c15:ser>
            </c15:filteredRadarSeries>
          </c:ext>
        </c:extLst>
      </c:radarChart>
      <c:catAx>
        <c:axId val="499435592"/>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9438544"/>
        <c:crosses val="autoZero"/>
        <c:auto val="1"/>
        <c:lblAlgn val="ctr"/>
        <c:lblOffset val="100"/>
        <c:noMultiLvlLbl val="0"/>
      </c:catAx>
      <c:valAx>
        <c:axId val="499438544"/>
        <c:scaling>
          <c:orientation val="minMax"/>
          <c:max val="5"/>
          <c:min val="0"/>
        </c:scaling>
        <c:delete val="0"/>
        <c:axPos val="l"/>
        <c:majorGridlines>
          <c:spPr>
            <a:ln w="9525" cap="flat" cmpd="sng" algn="ctr">
              <a:solidFill>
                <a:schemeClr val="tx1">
                  <a:lumMod val="15000"/>
                  <a:lumOff val="85000"/>
                </a:schemeClr>
              </a:solidFill>
              <a:round/>
            </a:ln>
            <a:effectLst/>
          </c:spPr>
        </c:majorGridlines>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9435592"/>
        <c:crosses val="autoZero"/>
        <c:crossBetween val="between"/>
        <c:majorUnit val="1"/>
        <c:minorUnit val="1"/>
      </c:valAx>
      <c:spPr>
        <a:solidFill>
          <a:sysClr val="window" lastClr="FFFFFF"/>
        </a:solidFill>
        <a:ln>
          <a:noFill/>
        </a:ln>
      </c:spPr>
    </c:plotArea>
    <c:legend>
      <c:legendPos val="t"/>
      <c:layout>
        <c:manualLayout>
          <c:xMode val="edge"/>
          <c:yMode val="edge"/>
          <c:x val="8.5707302685649148E-2"/>
          <c:y val="0.11125148535537538"/>
          <c:w val="0.86966283570614278"/>
          <c:h val="0.2148055653491074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ysClr val="window" lastClr="FFFFFF"/>
    </a:solidFill>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Technology</a:t>
            </a:r>
          </a:p>
        </c:rich>
      </c:tx>
      <c:overlay val="0"/>
      <c:spPr>
        <a:noFill/>
        <a:ln>
          <a:noFill/>
        </a:ln>
        <a:effectLst/>
      </c:spPr>
    </c:title>
    <c:autoTitleDeleted val="0"/>
    <c:plotArea>
      <c:layout>
        <c:manualLayout>
          <c:layoutTarget val="inner"/>
          <c:xMode val="edge"/>
          <c:yMode val="edge"/>
          <c:x val="0.41409580052493439"/>
          <c:y val="0.45628353747448236"/>
          <c:w val="0.22466951006124233"/>
          <c:h val="0.42530584718576847"/>
        </c:manualLayout>
      </c:layout>
      <c:radarChart>
        <c:radarStyle val="marker"/>
        <c:varyColors val="0"/>
        <c:ser>
          <c:idx val="0"/>
          <c:order val="0"/>
          <c:tx>
            <c:strRef>
              <c:f>Points!$C$15</c:f>
              <c:strCache>
                <c:ptCount val="1"/>
                <c:pt idx="0">
                  <c:v>Patent 1</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Points!$B$16:$B$24</c:f>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f>Points!$C$16:$C$24</c:f>
              <c:numCache>
                <c:formatCode>General</c:formatCode>
                <c:ptCount val="9"/>
                <c:pt idx="0">
                  <c:v>5</c:v>
                </c:pt>
                <c:pt idx="1">
                  <c:v>4</c:v>
                </c:pt>
                <c:pt idx="2">
                  <c:v>3</c:v>
                </c:pt>
                <c:pt idx="3">
                  <c:v>3</c:v>
                </c:pt>
                <c:pt idx="4">
                  <c:v>2</c:v>
                </c:pt>
                <c:pt idx="5">
                  <c:v>2</c:v>
                </c:pt>
                <c:pt idx="6">
                  <c:v>2</c:v>
                </c:pt>
                <c:pt idx="7">
                  <c:v>4</c:v>
                </c:pt>
                <c:pt idx="8">
                  <c:v>5</c:v>
                </c:pt>
              </c:numCache>
            </c:numRef>
          </c:val>
          <c:extLst>
            <c:ext xmlns:c16="http://schemas.microsoft.com/office/drawing/2014/chart" uri="{C3380CC4-5D6E-409C-BE32-E72D297353CC}">
              <c16:uniqueId val="{00000000-801B-4C84-B5AF-A15CEA714F12}"/>
            </c:ext>
          </c:extLst>
        </c:ser>
        <c:ser>
          <c:idx val="1"/>
          <c:order val="1"/>
          <c:tx>
            <c:strRef>
              <c:f>Points!$D$15</c:f>
              <c:strCache>
                <c:ptCount val="1"/>
                <c:pt idx="0">
                  <c:v>Patent 2</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Points!$B$16:$B$24</c:f>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f>Points!$D$16:$D$24</c:f>
              <c:numCache>
                <c:formatCode>General</c:formatCode>
                <c:ptCount val="9"/>
                <c:pt idx="0">
                  <c:v>1</c:v>
                </c:pt>
                <c:pt idx="1">
                  <c:v>2</c:v>
                </c:pt>
                <c:pt idx="2">
                  <c:v>3</c:v>
                </c:pt>
                <c:pt idx="3">
                  <c:v>4</c:v>
                </c:pt>
                <c:pt idx="4">
                  <c:v>5</c:v>
                </c:pt>
                <c:pt idx="5">
                  <c:v>4</c:v>
                </c:pt>
                <c:pt idx="6">
                  <c:v>3</c:v>
                </c:pt>
                <c:pt idx="7">
                  <c:v>2</c:v>
                </c:pt>
                <c:pt idx="8">
                  <c:v>1</c:v>
                </c:pt>
              </c:numCache>
            </c:numRef>
          </c:val>
          <c:extLst xmlns:c15="http://schemas.microsoft.com/office/drawing/2012/chart">
            <c:ext xmlns:c16="http://schemas.microsoft.com/office/drawing/2014/chart" uri="{C3380CC4-5D6E-409C-BE32-E72D297353CC}">
              <c16:uniqueId val="{00000001-801B-4C84-B5AF-A15CEA714F12}"/>
            </c:ext>
          </c:extLst>
        </c:ser>
        <c:ser>
          <c:idx val="2"/>
          <c:order val="2"/>
          <c:tx>
            <c:strRef>
              <c:f>Points!$E$15</c:f>
              <c:strCache>
                <c:ptCount val="1"/>
                <c:pt idx="0">
                  <c:v>Patent 3</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Points!$B$16:$B$24</c:f>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f>Points!$E$16:$E$24</c:f>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02-801B-4C84-B5AF-A15CEA714F12}"/>
            </c:ext>
          </c:extLst>
        </c:ser>
        <c:ser>
          <c:idx val="3"/>
          <c:order val="3"/>
          <c:tx>
            <c:strRef>
              <c:f>Points!$F$15</c:f>
              <c:strCache>
                <c:ptCount val="1"/>
                <c:pt idx="0">
                  <c:v>Patent 4</c:v>
                </c:pt>
              </c:strCache>
            </c:strRef>
          </c:tx>
          <c:cat>
            <c:strRef>
              <c:f>Points!$B$16:$B$24</c:f>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f>Points!$F$16:$F$24</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3-801B-4C84-B5AF-A15CEA714F12}"/>
            </c:ext>
          </c:extLst>
        </c:ser>
        <c:ser>
          <c:idx val="4"/>
          <c:order val="4"/>
          <c:tx>
            <c:strRef>
              <c:f>Points!$G$15</c:f>
              <c:strCache>
                <c:ptCount val="1"/>
                <c:pt idx="0">
                  <c:v>Patent 5</c:v>
                </c:pt>
              </c:strCache>
            </c:strRef>
          </c:tx>
          <c:cat>
            <c:strRef>
              <c:f>Points!$B$16:$B$24</c:f>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f>Points!$G$16:$G$24</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801B-4C84-B5AF-A15CEA714F12}"/>
            </c:ext>
          </c:extLst>
        </c:ser>
        <c:ser>
          <c:idx val="5"/>
          <c:order val="5"/>
          <c:tx>
            <c:strRef>
              <c:f>Points!$H$15</c:f>
              <c:strCache>
                <c:ptCount val="1"/>
                <c:pt idx="0">
                  <c:v>Patent 6</c:v>
                </c:pt>
              </c:strCache>
              <c:extLst xmlns:c15="http://schemas.microsoft.com/office/drawing/2012/chart"/>
            </c:strRef>
          </c:tx>
          <c:cat>
            <c:strRef>
              <c:f>Points!$B$16:$B$24</c:f>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extLst xmlns:c15="http://schemas.microsoft.com/office/drawing/2012/chart"/>
            </c:strRef>
          </c:cat>
          <c:val>
            <c:numRef>
              <c:f>Points!$H$16:$H$24</c:f>
              <c:numCache>
                <c:formatCode>General</c:formatCode>
                <c:ptCount val="9"/>
                <c:pt idx="0">
                  <c:v>0</c:v>
                </c:pt>
                <c:pt idx="1">
                  <c:v>0</c:v>
                </c:pt>
                <c:pt idx="2">
                  <c:v>0</c:v>
                </c:pt>
                <c:pt idx="3">
                  <c:v>0</c:v>
                </c:pt>
                <c:pt idx="4">
                  <c:v>0</c:v>
                </c:pt>
                <c:pt idx="5">
                  <c:v>0</c:v>
                </c:pt>
                <c:pt idx="6">
                  <c:v>0</c:v>
                </c:pt>
                <c:pt idx="7">
                  <c:v>0</c:v>
                </c:pt>
                <c:pt idx="8">
                  <c:v>0</c:v>
                </c:pt>
              </c:numCache>
              <c:extLst xmlns:c15="http://schemas.microsoft.com/office/drawing/2012/chart"/>
            </c:numRef>
          </c:val>
          <c:extLst xmlns:c15="http://schemas.microsoft.com/office/drawing/2012/chart">
            <c:ext xmlns:c16="http://schemas.microsoft.com/office/drawing/2014/chart" uri="{C3380CC4-5D6E-409C-BE32-E72D297353CC}">
              <c16:uniqueId val="{00000005-801B-4C84-B5AF-A15CEA714F12}"/>
            </c:ext>
          </c:extLst>
        </c:ser>
        <c:ser>
          <c:idx val="6"/>
          <c:order val="6"/>
          <c:tx>
            <c:strRef>
              <c:f>Points!$I$15</c:f>
              <c:strCache>
                <c:ptCount val="1"/>
                <c:pt idx="0">
                  <c:v>Patent 7</c:v>
                </c:pt>
              </c:strCache>
              <c:extLst xmlns:c15="http://schemas.microsoft.com/office/drawing/2012/chart"/>
            </c:strRef>
          </c:tx>
          <c:cat>
            <c:strRef>
              <c:f>Points!$B$16:$B$24</c:f>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extLst xmlns:c15="http://schemas.microsoft.com/office/drawing/2012/chart"/>
            </c:strRef>
          </c:cat>
          <c:val>
            <c:numRef>
              <c:f>Points!$I$16:$I$24</c:f>
              <c:numCache>
                <c:formatCode>General</c:formatCode>
                <c:ptCount val="9"/>
                <c:pt idx="0">
                  <c:v>0</c:v>
                </c:pt>
                <c:pt idx="1">
                  <c:v>0</c:v>
                </c:pt>
                <c:pt idx="2">
                  <c:v>0</c:v>
                </c:pt>
                <c:pt idx="3">
                  <c:v>0</c:v>
                </c:pt>
                <c:pt idx="4">
                  <c:v>0</c:v>
                </c:pt>
                <c:pt idx="5">
                  <c:v>0</c:v>
                </c:pt>
                <c:pt idx="6">
                  <c:v>0</c:v>
                </c:pt>
                <c:pt idx="7">
                  <c:v>0</c:v>
                </c:pt>
                <c:pt idx="8">
                  <c:v>0</c:v>
                </c:pt>
              </c:numCache>
              <c:extLst xmlns:c15="http://schemas.microsoft.com/office/drawing/2012/chart"/>
            </c:numRef>
          </c:val>
          <c:extLst xmlns:c15="http://schemas.microsoft.com/office/drawing/2012/chart">
            <c:ext xmlns:c16="http://schemas.microsoft.com/office/drawing/2014/chart" uri="{C3380CC4-5D6E-409C-BE32-E72D297353CC}">
              <c16:uniqueId val="{00000006-801B-4C84-B5AF-A15CEA714F12}"/>
            </c:ext>
          </c:extLst>
        </c:ser>
        <c:ser>
          <c:idx val="7"/>
          <c:order val="7"/>
          <c:tx>
            <c:strRef>
              <c:f>Points!$J$15</c:f>
              <c:strCache>
                <c:ptCount val="1"/>
                <c:pt idx="0">
                  <c:v>Patent 8</c:v>
                </c:pt>
              </c:strCache>
              <c:extLst xmlns:c15="http://schemas.microsoft.com/office/drawing/2012/chart"/>
            </c:strRef>
          </c:tx>
          <c:cat>
            <c:strRef>
              <c:f>Points!$B$16:$B$24</c:f>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extLst xmlns:c15="http://schemas.microsoft.com/office/drawing/2012/chart"/>
            </c:strRef>
          </c:cat>
          <c:val>
            <c:numRef>
              <c:f>Points!$J$16:$J$24</c:f>
              <c:numCache>
                <c:formatCode>General</c:formatCode>
                <c:ptCount val="9"/>
                <c:pt idx="0">
                  <c:v>0</c:v>
                </c:pt>
                <c:pt idx="1">
                  <c:v>0</c:v>
                </c:pt>
                <c:pt idx="2">
                  <c:v>0</c:v>
                </c:pt>
                <c:pt idx="3">
                  <c:v>0</c:v>
                </c:pt>
                <c:pt idx="4">
                  <c:v>0</c:v>
                </c:pt>
                <c:pt idx="5">
                  <c:v>0</c:v>
                </c:pt>
                <c:pt idx="6">
                  <c:v>0</c:v>
                </c:pt>
                <c:pt idx="7">
                  <c:v>0</c:v>
                </c:pt>
                <c:pt idx="8">
                  <c:v>0</c:v>
                </c:pt>
              </c:numCache>
              <c:extLst xmlns:c15="http://schemas.microsoft.com/office/drawing/2012/chart"/>
            </c:numRef>
          </c:val>
          <c:extLst xmlns:c15="http://schemas.microsoft.com/office/drawing/2012/chart">
            <c:ext xmlns:c16="http://schemas.microsoft.com/office/drawing/2014/chart" uri="{C3380CC4-5D6E-409C-BE32-E72D297353CC}">
              <c16:uniqueId val="{00000007-801B-4C84-B5AF-A15CEA714F12}"/>
            </c:ext>
          </c:extLst>
        </c:ser>
        <c:ser>
          <c:idx val="8"/>
          <c:order val="8"/>
          <c:tx>
            <c:strRef>
              <c:f>Points!$K$15</c:f>
              <c:strCache>
                <c:ptCount val="1"/>
                <c:pt idx="0">
                  <c:v>Patent 9</c:v>
                </c:pt>
              </c:strCache>
              <c:extLst xmlns:c15="http://schemas.microsoft.com/office/drawing/2012/chart"/>
            </c:strRef>
          </c:tx>
          <c:cat>
            <c:strRef>
              <c:f>Points!$B$16:$B$24</c:f>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extLst xmlns:c15="http://schemas.microsoft.com/office/drawing/2012/chart"/>
            </c:strRef>
          </c:cat>
          <c:val>
            <c:numRef>
              <c:f>Points!$K$16:$K$24</c:f>
              <c:numCache>
                <c:formatCode>General</c:formatCode>
                <c:ptCount val="9"/>
                <c:pt idx="0">
                  <c:v>0</c:v>
                </c:pt>
                <c:pt idx="1">
                  <c:v>0</c:v>
                </c:pt>
                <c:pt idx="2">
                  <c:v>0</c:v>
                </c:pt>
                <c:pt idx="3">
                  <c:v>0</c:v>
                </c:pt>
                <c:pt idx="4">
                  <c:v>0</c:v>
                </c:pt>
                <c:pt idx="5">
                  <c:v>0</c:v>
                </c:pt>
                <c:pt idx="6">
                  <c:v>0</c:v>
                </c:pt>
                <c:pt idx="7">
                  <c:v>0</c:v>
                </c:pt>
                <c:pt idx="8">
                  <c:v>0</c:v>
                </c:pt>
              </c:numCache>
              <c:extLst xmlns:c15="http://schemas.microsoft.com/office/drawing/2012/chart"/>
            </c:numRef>
          </c:val>
          <c:extLst xmlns:c15="http://schemas.microsoft.com/office/drawing/2012/chart">
            <c:ext xmlns:c16="http://schemas.microsoft.com/office/drawing/2014/chart" uri="{C3380CC4-5D6E-409C-BE32-E72D297353CC}">
              <c16:uniqueId val="{00000008-801B-4C84-B5AF-A15CEA714F12}"/>
            </c:ext>
          </c:extLst>
        </c:ser>
        <c:ser>
          <c:idx val="9"/>
          <c:order val="9"/>
          <c:tx>
            <c:strRef>
              <c:f>Points!$L$15</c:f>
              <c:strCache>
                <c:ptCount val="1"/>
                <c:pt idx="0">
                  <c:v>Patent 10</c:v>
                </c:pt>
              </c:strCache>
              <c:extLst xmlns:c15="http://schemas.microsoft.com/office/drawing/2012/chart"/>
            </c:strRef>
          </c:tx>
          <c:cat>
            <c:strRef>
              <c:f>Points!$B$16:$B$24</c:f>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extLst xmlns:c15="http://schemas.microsoft.com/office/drawing/2012/chart"/>
            </c:strRef>
          </c:cat>
          <c:val>
            <c:numRef>
              <c:f>Points!$L$16:$L$24</c:f>
              <c:numCache>
                <c:formatCode>General</c:formatCode>
                <c:ptCount val="9"/>
                <c:pt idx="0">
                  <c:v>0</c:v>
                </c:pt>
                <c:pt idx="1">
                  <c:v>0</c:v>
                </c:pt>
                <c:pt idx="2">
                  <c:v>0</c:v>
                </c:pt>
                <c:pt idx="3">
                  <c:v>0</c:v>
                </c:pt>
                <c:pt idx="4">
                  <c:v>0</c:v>
                </c:pt>
                <c:pt idx="5">
                  <c:v>0</c:v>
                </c:pt>
                <c:pt idx="6">
                  <c:v>0</c:v>
                </c:pt>
                <c:pt idx="7">
                  <c:v>0</c:v>
                </c:pt>
                <c:pt idx="8">
                  <c:v>0</c:v>
                </c:pt>
              </c:numCache>
              <c:extLst xmlns:c15="http://schemas.microsoft.com/office/drawing/2012/chart"/>
            </c:numRef>
          </c:val>
          <c:extLst xmlns:c15="http://schemas.microsoft.com/office/drawing/2012/chart">
            <c:ext xmlns:c16="http://schemas.microsoft.com/office/drawing/2014/chart" uri="{C3380CC4-5D6E-409C-BE32-E72D297353CC}">
              <c16:uniqueId val="{00000009-801B-4C84-B5AF-A15CEA714F12}"/>
            </c:ext>
          </c:extLst>
        </c:ser>
        <c:dLbls>
          <c:showLegendKey val="0"/>
          <c:showVal val="0"/>
          <c:showCatName val="0"/>
          <c:showSerName val="0"/>
          <c:showPercent val="0"/>
          <c:showBubbleSize val="0"/>
        </c:dLbls>
        <c:axId val="499435592"/>
        <c:axId val="499438544"/>
        <c:extLst>
          <c:ext xmlns:c15="http://schemas.microsoft.com/office/drawing/2012/chart" uri="{02D57815-91ED-43cb-92C2-25804820EDAC}">
            <c15:filteredRadarSeries>
              <c15:ser>
                <c:idx val="10"/>
                <c:order val="10"/>
                <c:tx>
                  <c:strRef>
                    <c:extLst>
                      <c:ext uri="{02D57815-91ED-43cb-92C2-25804820EDAC}">
                        <c15:formulaRef>
                          <c15:sqref>Points!$M$15</c15:sqref>
                        </c15:formulaRef>
                      </c:ext>
                    </c:extLst>
                    <c:strCache>
                      <c:ptCount val="1"/>
                      <c:pt idx="0">
                        <c:v>Patent 11</c:v>
                      </c:pt>
                    </c:strCache>
                  </c:strRef>
                </c:tx>
                <c:cat>
                  <c:strRef>
                    <c:extLst>
                      <c:ex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c:ext uri="{02D57815-91ED-43cb-92C2-25804820EDAC}">
                        <c15:formulaRef>
                          <c15:sqref>Points!$M$16:$M$24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A-801B-4C84-B5AF-A15CEA714F12}"/>
                  </c:ext>
                </c:extLst>
              </c15:ser>
            </c15:filteredRadarSeries>
            <c15:filteredRadarSeries>
              <c15:ser>
                <c:idx val="11"/>
                <c:order val="11"/>
                <c:tx>
                  <c:strRef>
                    <c:extLst xmlns:c15="http://schemas.microsoft.com/office/drawing/2012/chart">
                      <c:ext xmlns:c15="http://schemas.microsoft.com/office/drawing/2012/chart" uri="{02D57815-91ED-43cb-92C2-25804820EDAC}">
                        <c15:formulaRef>
                          <c15:sqref>Points!$N$15</c15:sqref>
                        </c15:formulaRef>
                      </c:ext>
                    </c:extLst>
                    <c:strCache>
                      <c:ptCount val="1"/>
                      <c:pt idx="0">
                        <c:v>Patent 12</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Points!$N$16:$N$24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0B-801B-4C84-B5AF-A15CEA714F12}"/>
                  </c:ext>
                </c:extLst>
              </c15:ser>
            </c15:filteredRadarSeries>
            <c15:filteredRadarSeries>
              <c15:ser>
                <c:idx val="12"/>
                <c:order val="12"/>
                <c:tx>
                  <c:strRef>
                    <c:extLst xmlns:c15="http://schemas.microsoft.com/office/drawing/2012/chart">
                      <c:ext xmlns:c15="http://schemas.microsoft.com/office/drawing/2012/chart" uri="{02D57815-91ED-43cb-92C2-25804820EDAC}">
                        <c15:formulaRef>
                          <c15:sqref>Points!$O$15</c15:sqref>
                        </c15:formulaRef>
                      </c:ext>
                    </c:extLst>
                    <c:strCache>
                      <c:ptCount val="1"/>
                      <c:pt idx="0">
                        <c:v>Patent 13</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Points!$O$16:$O$24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0C-801B-4C84-B5AF-A15CEA714F12}"/>
                  </c:ext>
                </c:extLst>
              </c15:ser>
            </c15:filteredRadarSeries>
            <c15:filteredRadarSeries>
              <c15:ser>
                <c:idx val="13"/>
                <c:order val="13"/>
                <c:tx>
                  <c:strRef>
                    <c:extLst xmlns:c15="http://schemas.microsoft.com/office/drawing/2012/chart">
                      <c:ext xmlns:c15="http://schemas.microsoft.com/office/drawing/2012/chart" uri="{02D57815-91ED-43cb-92C2-25804820EDAC}">
                        <c15:formulaRef>
                          <c15:sqref>Points!$P$15</c15:sqref>
                        </c15:formulaRef>
                      </c:ext>
                    </c:extLst>
                    <c:strCache>
                      <c:ptCount val="1"/>
                      <c:pt idx="0">
                        <c:v>Patent 14</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Points!$P$16:$P$24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0D-801B-4C84-B5AF-A15CEA714F12}"/>
                  </c:ext>
                </c:extLst>
              </c15:ser>
            </c15:filteredRadarSeries>
            <c15:filteredRadarSeries>
              <c15:ser>
                <c:idx val="14"/>
                <c:order val="14"/>
                <c:tx>
                  <c:strRef>
                    <c:extLst xmlns:c15="http://schemas.microsoft.com/office/drawing/2012/chart">
                      <c:ext xmlns:c15="http://schemas.microsoft.com/office/drawing/2012/chart" uri="{02D57815-91ED-43cb-92C2-25804820EDAC}">
                        <c15:formulaRef>
                          <c15:sqref>Points!$Q$15</c15:sqref>
                        </c15:formulaRef>
                      </c:ext>
                    </c:extLst>
                    <c:strCache>
                      <c:ptCount val="1"/>
                      <c:pt idx="0">
                        <c:v>Patent 15</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Points!$Q$16:$Q$24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0E-801B-4C84-B5AF-A15CEA714F12}"/>
                  </c:ext>
                </c:extLst>
              </c15:ser>
            </c15:filteredRadarSeries>
            <c15:filteredRadarSeries>
              <c15:ser>
                <c:idx val="15"/>
                <c:order val="15"/>
                <c:tx>
                  <c:strRef>
                    <c:extLst xmlns:c15="http://schemas.microsoft.com/office/drawing/2012/chart">
                      <c:ext xmlns:c15="http://schemas.microsoft.com/office/drawing/2012/chart" uri="{02D57815-91ED-43cb-92C2-25804820EDAC}">
                        <c15:formulaRef>
                          <c15:sqref>Points!$R$15</c15:sqref>
                        </c15:formulaRef>
                      </c:ext>
                    </c:extLst>
                    <c:strCache>
                      <c:ptCount val="1"/>
                      <c:pt idx="0">
                        <c:v>Patent 16</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Points!$R$16:$R$24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0F-801B-4C84-B5AF-A15CEA714F12}"/>
                  </c:ext>
                </c:extLst>
              </c15:ser>
            </c15:filteredRadarSeries>
            <c15:filteredRadarSeries>
              <c15:ser>
                <c:idx val="16"/>
                <c:order val="16"/>
                <c:tx>
                  <c:strRef>
                    <c:extLst xmlns:c15="http://schemas.microsoft.com/office/drawing/2012/chart">
                      <c:ext xmlns:c15="http://schemas.microsoft.com/office/drawing/2012/chart" uri="{02D57815-91ED-43cb-92C2-25804820EDAC}">
                        <c15:formulaRef>
                          <c15:sqref>Points!$S$15</c15:sqref>
                        </c15:formulaRef>
                      </c:ext>
                    </c:extLst>
                    <c:strCache>
                      <c:ptCount val="1"/>
                      <c:pt idx="0">
                        <c:v>Patent 17</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Points!$S$16:$S$24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0-801B-4C84-B5AF-A15CEA714F12}"/>
                  </c:ext>
                </c:extLst>
              </c15:ser>
            </c15:filteredRadarSeries>
            <c15:filteredRadarSeries>
              <c15:ser>
                <c:idx val="17"/>
                <c:order val="17"/>
                <c:tx>
                  <c:strRef>
                    <c:extLst xmlns:c15="http://schemas.microsoft.com/office/drawing/2012/chart">
                      <c:ext xmlns:c15="http://schemas.microsoft.com/office/drawing/2012/chart" uri="{02D57815-91ED-43cb-92C2-25804820EDAC}">
                        <c15:formulaRef>
                          <c15:sqref>Points!$T$15</c15:sqref>
                        </c15:formulaRef>
                      </c:ext>
                    </c:extLst>
                    <c:strCache>
                      <c:ptCount val="1"/>
                      <c:pt idx="0">
                        <c:v>Patent 18</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Points!$T$16:$T$24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1-801B-4C84-B5AF-A15CEA714F12}"/>
                  </c:ext>
                </c:extLst>
              </c15:ser>
            </c15:filteredRadarSeries>
            <c15:filteredRadarSeries>
              <c15:ser>
                <c:idx val="18"/>
                <c:order val="18"/>
                <c:tx>
                  <c:strRef>
                    <c:extLst xmlns:c15="http://schemas.microsoft.com/office/drawing/2012/chart">
                      <c:ext xmlns:c15="http://schemas.microsoft.com/office/drawing/2012/chart" uri="{02D57815-91ED-43cb-92C2-25804820EDAC}">
                        <c15:formulaRef>
                          <c15:sqref>Points!$U$15</c15:sqref>
                        </c15:formulaRef>
                      </c:ext>
                    </c:extLst>
                    <c:strCache>
                      <c:ptCount val="1"/>
                      <c:pt idx="0">
                        <c:v>Patent 19</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Points!$U$16:$U$24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2-801B-4C84-B5AF-A15CEA714F12}"/>
                  </c:ext>
                </c:extLst>
              </c15:ser>
            </c15:filteredRadarSeries>
            <c15:filteredRadarSeries>
              <c15:ser>
                <c:idx val="19"/>
                <c:order val="19"/>
                <c:tx>
                  <c:strRef>
                    <c:extLst xmlns:c15="http://schemas.microsoft.com/office/drawing/2012/chart">
                      <c:ext xmlns:c15="http://schemas.microsoft.com/office/drawing/2012/chart" uri="{02D57815-91ED-43cb-92C2-25804820EDAC}">
                        <c15:formulaRef>
                          <c15:sqref>Points!$V$15</c15:sqref>
                        </c15:formulaRef>
                      </c:ext>
                    </c:extLst>
                    <c:strCache>
                      <c:ptCount val="1"/>
                      <c:pt idx="0">
                        <c:v>Patent 20</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Points!$V$16:$V$24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3-801B-4C84-B5AF-A15CEA714F12}"/>
                  </c:ext>
                </c:extLst>
              </c15:ser>
            </c15:filteredRadarSeries>
            <c15:filteredRadarSeries>
              <c15:ser>
                <c:idx val="20"/>
                <c:order val="20"/>
                <c:tx>
                  <c:strRef>
                    <c:extLst xmlns:c15="http://schemas.microsoft.com/office/drawing/2012/chart">
                      <c:ext xmlns:c15="http://schemas.microsoft.com/office/drawing/2012/chart" uri="{02D57815-91ED-43cb-92C2-25804820EDAC}">
                        <c15:formulaRef>
                          <c15:sqref>Points!$W$15</c15:sqref>
                        </c15:formulaRef>
                      </c:ext>
                    </c:extLst>
                    <c:strCache>
                      <c:ptCount val="1"/>
                      <c:pt idx="0">
                        <c:v>Patent 21</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Points!$W$16:$W$24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4-801B-4C84-B5AF-A15CEA714F12}"/>
                  </c:ext>
                </c:extLst>
              </c15:ser>
            </c15:filteredRadarSeries>
            <c15:filteredRadarSeries>
              <c15:ser>
                <c:idx val="21"/>
                <c:order val="21"/>
                <c:tx>
                  <c:strRef>
                    <c:extLst xmlns:c15="http://schemas.microsoft.com/office/drawing/2012/chart">
                      <c:ext xmlns:c15="http://schemas.microsoft.com/office/drawing/2012/chart" uri="{02D57815-91ED-43cb-92C2-25804820EDAC}">
                        <c15:formulaRef>
                          <c15:sqref>Points!$X$15</c15:sqref>
                        </c15:formulaRef>
                      </c:ext>
                    </c:extLst>
                    <c:strCache>
                      <c:ptCount val="1"/>
                      <c:pt idx="0">
                        <c:v>Patent 22</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Points!$X$16:$X$24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5-801B-4C84-B5AF-A15CEA714F12}"/>
                  </c:ext>
                </c:extLst>
              </c15:ser>
            </c15:filteredRadarSeries>
            <c15:filteredRadarSeries>
              <c15:ser>
                <c:idx val="22"/>
                <c:order val="22"/>
                <c:tx>
                  <c:strRef>
                    <c:extLst xmlns:c15="http://schemas.microsoft.com/office/drawing/2012/chart">
                      <c:ext xmlns:c15="http://schemas.microsoft.com/office/drawing/2012/chart" uri="{02D57815-91ED-43cb-92C2-25804820EDAC}">
                        <c15:formulaRef>
                          <c15:sqref>Points!$Y$15</c15:sqref>
                        </c15:formulaRef>
                      </c:ext>
                    </c:extLst>
                    <c:strCache>
                      <c:ptCount val="1"/>
                      <c:pt idx="0">
                        <c:v>Patent 23</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Points!$Y$16:$Y$24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6-801B-4C84-B5AF-A15CEA714F12}"/>
                  </c:ext>
                </c:extLst>
              </c15:ser>
            </c15:filteredRadarSeries>
            <c15:filteredRadarSeries>
              <c15:ser>
                <c:idx val="23"/>
                <c:order val="23"/>
                <c:tx>
                  <c:strRef>
                    <c:extLst xmlns:c15="http://schemas.microsoft.com/office/drawing/2012/chart">
                      <c:ext xmlns:c15="http://schemas.microsoft.com/office/drawing/2012/chart" uri="{02D57815-91ED-43cb-92C2-25804820EDAC}">
                        <c15:formulaRef>
                          <c15:sqref>Points!$Z$15</c15:sqref>
                        </c15:formulaRef>
                      </c:ext>
                    </c:extLst>
                    <c:strCache>
                      <c:ptCount val="1"/>
                      <c:pt idx="0">
                        <c:v>Patent 24</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Points!$Z$16:$Z$24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7-801B-4C84-B5AF-A15CEA714F12}"/>
                  </c:ext>
                </c:extLst>
              </c15:ser>
            </c15:filteredRadarSeries>
            <c15:filteredRadarSeries>
              <c15:ser>
                <c:idx val="24"/>
                <c:order val="24"/>
                <c:tx>
                  <c:strRef>
                    <c:extLst xmlns:c15="http://schemas.microsoft.com/office/drawing/2012/chart">
                      <c:ext xmlns:c15="http://schemas.microsoft.com/office/drawing/2012/chart" uri="{02D57815-91ED-43cb-92C2-25804820EDAC}">
                        <c15:formulaRef>
                          <c15:sqref>Points!$AA$15</c15:sqref>
                        </c15:formulaRef>
                      </c:ext>
                    </c:extLst>
                    <c:strCache>
                      <c:ptCount val="1"/>
                      <c:pt idx="0">
                        <c:v>Patent 25</c:v>
                      </c:pt>
                    </c:strCache>
                  </c:strRef>
                </c:tx>
                <c:cat>
                  <c:strRef>
                    <c:extLst xmlns:c15="http://schemas.microsoft.com/office/drawing/2012/chart">
                      <c:ext xmlns:c15="http://schemas.microsoft.com/office/drawing/2012/chart" uri="{02D57815-91ED-43cb-92C2-25804820EDAC}">
                        <c15:formulaRef>
                          <c15:sqref>Points!$B$16:$B$24</c15:sqref>
                        </c15:formulaRef>
                      </c:ext>
                    </c:extLst>
                    <c:strCache>
                      <c:ptCount val="9"/>
                      <c:pt idx="0">
                        <c:v>B1: Unique technology</c:v>
                      </c:pt>
                      <c:pt idx="1">
                        <c:v>B2: Substitute technology</c:v>
                      </c:pt>
                      <c:pt idx="2">
                        <c:v>B3: Testing of the invention</c:v>
                      </c:pt>
                      <c:pt idx="3">
                        <c:v>B4: Production skills/equipment</c:v>
                      </c:pt>
                      <c:pt idx="4">
                        <c:v>B5: Pre-commercial term of development</c:v>
                      </c:pt>
                      <c:pt idx="5">
                        <c:v>B6: Production of infringing copycat products</c:v>
                      </c:pt>
                      <c:pt idx="6">
                        <c:v>B7: Identifiable infringing products</c:v>
                      </c:pt>
                      <c:pt idx="7">
                        <c:v>B8: Dependent on licence agreements</c:v>
                      </c:pt>
                      <c:pt idx="8">
                        <c:v>B9: Marketing value</c:v>
                      </c:pt>
                    </c:strCache>
                  </c:strRef>
                </c:cat>
                <c:val>
                  <c:numRef>
                    <c:extLst xmlns:c15="http://schemas.microsoft.com/office/drawing/2012/chart">
                      <c:ext xmlns:c15="http://schemas.microsoft.com/office/drawing/2012/chart" uri="{02D57815-91ED-43cb-92C2-25804820EDAC}">
                        <c15:formulaRef>
                          <c15:sqref>Points!$AA$16:$AA$24</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8-801B-4C84-B5AF-A15CEA714F12}"/>
                  </c:ext>
                </c:extLst>
              </c15:ser>
            </c15:filteredRadarSeries>
          </c:ext>
        </c:extLst>
      </c:radarChart>
      <c:catAx>
        <c:axId val="499435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9438544"/>
        <c:crosses val="autoZero"/>
        <c:auto val="1"/>
        <c:lblAlgn val="ctr"/>
        <c:lblOffset val="100"/>
        <c:noMultiLvlLbl val="0"/>
      </c:catAx>
      <c:valAx>
        <c:axId val="499438544"/>
        <c:scaling>
          <c:orientation val="minMax"/>
          <c:max val="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9435592"/>
        <c:crosses val="autoZero"/>
        <c:crossBetween val="between"/>
        <c:majorUnit val="1"/>
        <c:minorUnit val="1"/>
      </c:valAx>
      <c:spPr>
        <a:solidFill>
          <a:sysClr val="window" lastClr="FFFFFF"/>
        </a:solidFill>
      </c:spPr>
    </c:plotArea>
    <c:legend>
      <c:legendPos val="t"/>
      <c:layout>
        <c:manualLayout>
          <c:xMode val="edge"/>
          <c:yMode val="edge"/>
          <c:x val="8.5707302685649148E-2"/>
          <c:y val="0.11125148535537538"/>
          <c:w val="0.86966283570614278"/>
          <c:h val="0.2148055653491074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ysClr val="window" lastClr="FFFFFF"/>
    </a:solidFill>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Market conditions</a:t>
            </a:r>
          </a:p>
        </c:rich>
      </c:tx>
      <c:overlay val="0"/>
      <c:spPr>
        <a:noFill/>
        <a:ln>
          <a:noFill/>
        </a:ln>
        <a:effectLst/>
      </c:spPr>
    </c:title>
    <c:autoTitleDeleted val="0"/>
    <c:plotArea>
      <c:layout>
        <c:manualLayout>
          <c:layoutTarget val="inner"/>
          <c:xMode val="edge"/>
          <c:yMode val="edge"/>
          <c:x val="0.41409580052493439"/>
          <c:y val="0.45628353747448236"/>
          <c:w val="0.22466951006124233"/>
          <c:h val="0.42530584718576847"/>
        </c:manualLayout>
      </c:layout>
      <c:radarChart>
        <c:radarStyle val="marker"/>
        <c:varyColors val="0"/>
        <c:ser>
          <c:idx val="0"/>
          <c:order val="0"/>
          <c:tx>
            <c:strRef>
              <c:f>Points!$C$28</c:f>
              <c:strCache>
                <c:ptCount val="1"/>
                <c:pt idx="0">
                  <c:v>Patent 1</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Points!$B$29:$B$37</c:f>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f>Points!$C$29:$C$37</c:f>
              <c:numCache>
                <c:formatCode>General</c:formatCode>
                <c:ptCount val="9"/>
                <c:pt idx="0">
                  <c:v>5</c:v>
                </c:pt>
                <c:pt idx="1">
                  <c:v>5</c:v>
                </c:pt>
                <c:pt idx="2">
                  <c:v>4</c:v>
                </c:pt>
                <c:pt idx="3">
                  <c:v>1</c:v>
                </c:pt>
                <c:pt idx="4">
                  <c:v>2</c:v>
                </c:pt>
                <c:pt idx="5">
                  <c:v>4</c:v>
                </c:pt>
                <c:pt idx="6">
                  <c:v>4</c:v>
                </c:pt>
                <c:pt idx="7">
                  <c:v>2</c:v>
                </c:pt>
                <c:pt idx="8">
                  <c:v>5</c:v>
                </c:pt>
              </c:numCache>
            </c:numRef>
          </c:val>
          <c:extLst>
            <c:ext xmlns:c16="http://schemas.microsoft.com/office/drawing/2014/chart" uri="{C3380CC4-5D6E-409C-BE32-E72D297353CC}">
              <c16:uniqueId val="{00000000-989C-4C31-B058-20C45FDE36A7}"/>
            </c:ext>
          </c:extLst>
        </c:ser>
        <c:ser>
          <c:idx val="1"/>
          <c:order val="1"/>
          <c:tx>
            <c:strRef>
              <c:f>Points!$D$28</c:f>
              <c:strCache>
                <c:ptCount val="1"/>
                <c:pt idx="0">
                  <c:v>Patent 2</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Points!$B$29:$B$37</c:f>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f>Points!$D$29:$D$37</c:f>
              <c:numCache>
                <c:formatCode>General</c:formatCode>
                <c:ptCount val="9"/>
                <c:pt idx="0">
                  <c:v>1</c:v>
                </c:pt>
                <c:pt idx="1">
                  <c:v>2</c:v>
                </c:pt>
                <c:pt idx="2">
                  <c:v>3</c:v>
                </c:pt>
                <c:pt idx="3">
                  <c:v>4</c:v>
                </c:pt>
                <c:pt idx="4">
                  <c:v>5</c:v>
                </c:pt>
                <c:pt idx="5">
                  <c:v>4</c:v>
                </c:pt>
                <c:pt idx="6">
                  <c:v>3</c:v>
                </c:pt>
                <c:pt idx="7">
                  <c:v>2</c:v>
                </c:pt>
                <c:pt idx="8">
                  <c:v>1</c:v>
                </c:pt>
              </c:numCache>
            </c:numRef>
          </c:val>
          <c:extLst xmlns:c15="http://schemas.microsoft.com/office/drawing/2012/chart">
            <c:ext xmlns:c16="http://schemas.microsoft.com/office/drawing/2014/chart" uri="{C3380CC4-5D6E-409C-BE32-E72D297353CC}">
              <c16:uniqueId val="{00000001-989C-4C31-B058-20C45FDE36A7}"/>
            </c:ext>
          </c:extLst>
        </c:ser>
        <c:ser>
          <c:idx val="2"/>
          <c:order val="2"/>
          <c:tx>
            <c:strRef>
              <c:f>Points!$E$28</c:f>
              <c:strCache>
                <c:ptCount val="1"/>
                <c:pt idx="0">
                  <c:v>Patent 3</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Points!$B$29:$B$37</c:f>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f>Points!$E$29:$E$37</c:f>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02-989C-4C31-B058-20C45FDE36A7}"/>
            </c:ext>
          </c:extLst>
        </c:ser>
        <c:ser>
          <c:idx val="3"/>
          <c:order val="3"/>
          <c:tx>
            <c:strRef>
              <c:f>Points!$F$28</c:f>
              <c:strCache>
                <c:ptCount val="1"/>
                <c:pt idx="0">
                  <c:v>Patent 4</c:v>
                </c:pt>
              </c:strCache>
            </c:strRef>
          </c:tx>
          <c:cat>
            <c:strRef>
              <c:f>Points!$B$29:$B$37</c:f>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f>Points!$F$29:$F$37</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3-989C-4C31-B058-20C45FDE36A7}"/>
            </c:ext>
          </c:extLst>
        </c:ser>
        <c:ser>
          <c:idx val="4"/>
          <c:order val="4"/>
          <c:tx>
            <c:strRef>
              <c:f>Points!$G$28</c:f>
              <c:strCache>
                <c:ptCount val="1"/>
                <c:pt idx="0">
                  <c:v>Patent 5</c:v>
                </c:pt>
              </c:strCache>
            </c:strRef>
          </c:tx>
          <c:cat>
            <c:strRef>
              <c:f>Points!$B$29:$B$37</c:f>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f>Points!$G$29:$G$37</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989C-4C31-B058-20C45FDE36A7}"/>
            </c:ext>
          </c:extLst>
        </c:ser>
        <c:ser>
          <c:idx val="5"/>
          <c:order val="5"/>
          <c:tx>
            <c:strRef>
              <c:f>Points!$H$28</c:f>
              <c:strCache>
                <c:ptCount val="1"/>
                <c:pt idx="0">
                  <c:v>Patent 6</c:v>
                </c:pt>
              </c:strCache>
            </c:strRef>
          </c:tx>
          <c:cat>
            <c:strRef>
              <c:f>Points!$B$29:$B$37</c:f>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f>Points!$H$29:$H$37</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5-989C-4C31-B058-20C45FDE36A7}"/>
            </c:ext>
          </c:extLst>
        </c:ser>
        <c:ser>
          <c:idx val="6"/>
          <c:order val="6"/>
          <c:tx>
            <c:strRef>
              <c:f>Points!$I$28</c:f>
              <c:strCache>
                <c:ptCount val="1"/>
                <c:pt idx="0">
                  <c:v>Patent 7</c:v>
                </c:pt>
              </c:strCache>
            </c:strRef>
          </c:tx>
          <c:cat>
            <c:strRef>
              <c:f>Points!$B$29:$B$37</c:f>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f>Points!$I$29:$I$37</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6-989C-4C31-B058-20C45FDE36A7}"/>
            </c:ext>
          </c:extLst>
        </c:ser>
        <c:ser>
          <c:idx val="7"/>
          <c:order val="7"/>
          <c:tx>
            <c:strRef>
              <c:f>Points!$J$28</c:f>
              <c:strCache>
                <c:ptCount val="1"/>
                <c:pt idx="0">
                  <c:v>Patent 8</c:v>
                </c:pt>
              </c:strCache>
            </c:strRef>
          </c:tx>
          <c:cat>
            <c:strRef>
              <c:f>Points!$B$29:$B$37</c:f>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f>Points!$J$29:$J$37</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7-989C-4C31-B058-20C45FDE36A7}"/>
            </c:ext>
          </c:extLst>
        </c:ser>
        <c:ser>
          <c:idx val="8"/>
          <c:order val="8"/>
          <c:tx>
            <c:strRef>
              <c:f>Points!$K$28</c:f>
              <c:strCache>
                <c:ptCount val="1"/>
                <c:pt idx="0">
                  <c:v>Patent 9</c:v>
                </c:pt>
              </c:strCache>
            </c:strRef>
          </c:tx>
          <c:cat>
            <c:strRef>
              <c:f>Points!$B$29:$B$37</c:f>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f>Points!$K$29:$K$37</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8-989C-4C31-B058-20C45FDE36A7}"/>
            </c:ext>
          </c:extLst>
        </c:ser>
        <c:ser>
          <c:idx val="9"/>
          <c:order val="9"/>
          <c:tx>
            <c:strRef>
              <c:f>Points!$L$28</c:f>
              <c:strCache>
                <c:ptCount val="1"/>
                <c:pt idx="0">
                  <c:v>Patent 10</c:v>
                </c:pt>
              </c:strCache>
            </c:strRef>
          </c:tx>
          <c:cat>
            <c:strRef>
              <c:f>Points!$B$29:$B$37</c:f>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f>Points!$L$29:$L$37</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9-989C-4C31-B058-20C45FDE36A7}"/>
            </c:ext>
          </c:extLst>
        </c:ser>
        <c:dLbls>
          <c:showLegendKey val="0"/>
          <c:showVal val="0"/>
          <c:showCatName val="0"/>
          <c:showSerName val="0"/>
          <c:showPercent val="0"/>
          <c:showBubbleSize val="0"/>
        </c:dLbls>
        <c:axId val="499435592"/>
        <c:axId val="499438544"/>
        <c:extLst>
          <c:ext xmlns:c15="http://schemas.microsoft.com/office/drawing/2012/chart" uri="{02D57815-91ED-43cb-92C2-25804820EDAC}">
            <c15:filteredRadarSeries>
              <c15:ser>
                <c:idx val="10"/>
                <c:order val="10"/>
                <c:tx>
                  <c:strRef>
                    <c:extLst>
                      <c:ext uri="{02D57815-91ED-43cb-92C2-25804820EDAC}">
                        <c15:formulaRef>
                          <c15:sqref>Points!$M$28</c15:sqref>
                        </c15:formulaRef>
                      </c:ext>
                    </c:extLst>
                    <c:strCache>
                      <c:ptCount val="1"/>
                      <c:pt idx="0">
                        <c:v>Patent 11</c:v>
                      </c:pt>
                    </c:strCache>
                  </c:strRef>
                </c:tx>
                <c:cat>
                  <c:strRef>
                    <c:extLst>
                      <c:ex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c:ext uri="{02D57815-91ED-43cb-92C2-25804820EDAC}">
                        <c15:formulaRef>
                          <c15:sqref>Points!$M$29:$M$37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A-989C-4C31-B058-20C45FDE36A7}"/>
                  </c:ext>
                </c:extLst>
              </c15:ser>
            </c15:filteredRadarSeries>
            <c15:filteredRadarSeries>
              <c15:ser>
                <c:idx val="11"/>
                <c:order val="11"/>
                <c:tx>
                  <c:strRef>
                    <c:extLst xmlns:c15="http://schemas.microsoft.com/office/drawing/2012/chart">
                      <c:ext xmlns:c15="http://schemas.microsoft.com/office/drawing/2012/chart" uri="{02D57815-91ED-43cb-92C2-25804820EDAC}">
                        <c15:formulaRef>
                          <c15:sqref>Points!$N$28</c15:sqref>
                        </c15:formulaRef>
                      </c:ext>
                    </c:extLst>
                    <c:strCache>
                      <c:ptCount val="1"/>
                      <c:pt idx="0">
                        <c:v>Patent 12</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Points!$N$29:$N$37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0B-989C-4C31-B058-20C45FDE36A7}"/>
                  </c:ext>
                </c:extLst>
              </c15:ser>
            </c15:filteredRadarSeries>
            <c15:filteredRadarSeries>
              <c15:ser>
                <c:idx val="12"/>
                <c:order val="12"/>
                <c:tx>
                  <c:strRef>
                    <c:extLst xmlns:c15="http://schemas.microsoft.com/office/drawing/2012/chart">
                      <c:ext xmlns:c15="http://schemas.microsoft.com/office/drawing/2012/chart" uri="{02D57815-91ED-43cb-92C2-25804820EDAC}">
                        <c15:formulaRef>
                          <c15:sqref>Points!$O$28</c15:sqref>
                        </c15:formulaRef>
                      </c:ext>
                    </c:extLst>
                    <c:strCache>
                      <c:ptCount val="1"/>
                      <c:pt idx="0">
                        <c:v>Patent 13</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Points!$O$29:$O$37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0C-989C-4C31-B058-20C45FDE36A7}"/>
                  </c:ext>
                </c:extLst>
              </c15:ser>
            </c15:filteredRadarSeries>
            <c15:filteredRadarSeries>
              <c15:ser>
                <c:idx val="13"/>
                <c:order val="13"/>
                <c:tx>
                  <c:strRef>
                    <c:extLst xmlns:c15="http://schemas.microsoft.com/office/drawing/2012/chart">
                      <c:ext xmlns:c15="http://schemas.microsoft.com/office/drawing/2012/chart" uri="{02D57815-91ED-43cb-92C2-25804820EDAC}">
                        <c15:formulaRef>
                          <c15:sqref>Points!$P$28</c15:sqref>
                        </c15:formulaRef>
                      </c:ext>
                    </c:extLst>
                    <c:strCache>
                      <c:ptCount val="1"/>
                      <c:pt idx="0">
                        <c:v>Patent 14</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Points!$P$29:$P$37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0D-989C-4C31-B058-20C45FDE36A7}"/>
                  </c:ext>
                </c:extLst>
              </c15:ser>
            </c15:filteredRadarSeries>
            <c15:filteredRadarSeries>
              <c15:ser>
                <c:idx val="14"/>
                <c:order val="14"/>
                <c:tx>
                  <c:strRef>
                    <c:extLst xmlns:c15="http://schemas.microsoft.com/office/drawing/2012/chart">
                      <c:ext xmlns:c15="http://schemas.microsoft.com/office/drawing/2012/chart" uri="{02D57815-91ED-43cb-92C2-25804820EDAC}">
                        <c15:formulaRef>
                          <c15:sqref>Points!$Q$28</c15:sqref>
                        </c15:formulaRef>
                      </c:ext>
                    </c:extLst>
                    <c:strCache>
                      <c:ptCount val="1"/>
                      <c:pt idx="0">
                        <c:v>Patent 15</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Points!$Q$29:$Q$37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0E-989C-4C31-B058-20C45FDE36A7}"/>
                  </c:ext>
                </c:extLst>
              </c15:ser>
            </c15:filteredRadarSeries>
            <c15:filteredRadarSeries>
              <c15:ser>
                <c:idx val="15"/>
                <c:order val="15"/>
                <c:tx>
                  <c:strRef>
                    <c:extLst xmlns:c15="http://schemas.microsoft.com/office/drawing/2012/chart">
                      <c:ext xmlns:c15="http://schemas.microsoft.com/office/drawing/2012/chart" uri="{02D57815-91ED-43cb-92C2-25804820EDAC}">
                        <c15:formulaRef>
                          <c15:sqref>Points!$R$28</c15:sqref>
                        </c15:formulaRef>
                      </c:ext>
                    </c:extLst>
                    <c:strCache>
                      <c:ptCount val="1"/>
                      <c:pt idx="0">
                        <c:v>Patent 16</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Points!$R$29:$R$37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0F-989C-4C31-B058-20C45FDE36A7}"/>
                  </c:ext>
                </c:extLst>
              </c15:ser>
            </c15:filteredRadarSeries>
            <c15:filteredRadarSeries>
              <c15:ser>
                <c:idx val="16"/>
                <c:order val="16"/>
                <c:tx>
                  <c:strRef>
                    <c:extLst xmlns:c15="http://schemas.microsoft.com/office/drawing/2012/chart">
                      <c:ext xmlns:c15="http://schemas.microsoft.com/office/drawing/2012/chart" uri="{02D57815-91ED-43cb-92C2-25804820EDAC}">
                        <c15:formulaRef>
                          <c15:sqref>Points!$S$28</c15:sqref>
                        </c15:formulaRef>
                      </c:ext>
                    </c:extLst>
                    <c:strCache>
                      <c:ptCount val="1"/>
                      <c:pt idx="0">
                        <c:v>Patent 17</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Points!$S$29:$S$37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0-989C-4C31-B058-20C45FDE36A7}"/>
                  </c:ext>
                </c:extLst>
              </c15:ser>
            </c15:filteredRadarSeries>
            <c15:filteredRadarSeries>
              <c15:ser>
                <c:idx val="17"/>
                <c:order val="17"/>
                <c:tx>
                  <c:strRef>
                    <c:extLst xmlns:c15="http://schemas.microsoft.com/office/drawing/2012/chart">
                      <c:ext xmlns:c15="http://schemas.microsoft.com/office/drawing/2012/chart" uri="{02D57815-91ED-43cb-92C2-25804820EDAC}">
                        <c15:formulaRef>
                          <c15:sqref>Points!$T$28</c15:sqref>
                        </c15:formulaRef>
                      </c:ext>
                    </c:extLst>
                    <c:strCache>
                      <c:ptCount val="1"/>
                      <c:pt idx="0">
                        <c:v>Patent 18</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Points!$T$29:$T$37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1-989C-4C31-B058-20C45FDE36A7}"/>
                  </c:ext>
                </c:extLst>
              </c15:ser>
            </c15:filteredRadarSeries>
            <c15:filteredRadarSeries>
              <c15:ser>
                <c:idx val="18"/>
                <c:order val="18"/>
                <c:tx>
                  <c:strRef>
                    <c:extLst xmlns:c15="http://schemas.microsoft.com/office/drawing/2012/chart">
                      <c:ext xmlns:c15="http://schemas.microsoft.com/office/drawing/2012/chart" uri="{02D57815-91ED-43cb-92C2-25804820EDAC}">
                        <c15:formulaRef>
                          <c15:sqref>Points!$U$28</c15:sqref>
                        </c15:formulaRef>
                      </c:ext>
                    </c:extLst>
                    <c:strCache>
                      <c:ptCount val="1"/>
                      <c:pt idx="0">
                        <c:v>Patent 19</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Points!$U$29:$U$37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2-989C-4C31-B058-20C45FDE36A7}"/>
                  </c:ext>
                </c:extLst>
              </c15:ser>
            </c15:filteredRadarSeries>
            <c15:filteredRadarSeries>
              <c15:ser>
                <c:idx val="19"/>
                <c:order val="19"/>
                <c:tx>
                  <c:strRef>
                    <c:extLst xmlns:c15="http://schemas.microsoft.com/office/drawing/2012/chart">
                      <c:ext xmlns:c15="http://schemas.microsoft.com/office/drawing/2012/chart" uri="{02D57815-91ED-43cb-92C2-25804820EDAC}">
                        <c15:formulaRef>
                          <c15:sqref>Points!$V$28</c15:sqref>
                        </c15:formulaRef>
                      </c:ext>
                    </c:extLst>
                    <c:strCache>
                      <c:ptCount val="1"/>
                      <c:pt idx="0">
                        <c:v>Patent 20</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Points!$V$29:$V$37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3-989C-4C31-B058-20C45FDE36A7}"/>
                  </c:ext>
                </c:extLst>
              </c15:ser>
            </c15:filteredRadarSeries>
            <c15:filteredRadarSeries>
              <c15:ser>
                <c:idx val="20"/>
                <c:order val="20"/>
                <c:tx>
                  <c:strRef>
                    <c:extLst xmlns:c15="http://schemas.microsoft.com/office/drawing/2012/chart">
                      <c:ext xmlns:c15="http://schemas.microsoft.com/office/drawing/2012/chart" uri="{02D57815-91ED-43cb-92C2-25804820EDAC}">
                        <c15:formulaRef>
                          <c15:sqref>Points!$W$28</c15:sqref>
                        </c15:formulaRef>
                      </c:ext>
                    </c:extLst>
                    <c:strCache>
                      <c:ptCount val="1"/>
                      <c:pt idx="0">
                        <c:v>Patent 21</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Points!$W$29:$W$37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4-989C-4C31-B058-20C45FDE36A7}"/>
                  </c:ext>
                </c:extLst>
              </c15:ser>
            </c15:filteredRadarSeries>
            <c15:filteredRadarSeries>
              <c15:ser>
                <c:idx val="21"/>
                <c:order val="21"/>
                <c:tx>
                  <c:strRef>
                    <c:extLst xmlns:c15="http://schemas.microsoft.com/office/drawing/2012/chart">
                      <c:ext xmlns:c15="http://schemas.microsoft.com/office/drawing/2012/chart" uri="{02D57815-91ED-43cb-92C2-25804820EDAC}">
                        <c15:formulaRef>
                          <c15:sqref>Points!$X$28</c15:sqref>
                        </c15:formulaRef>
                      </c:ext>
                    </c:extLst>
                    <c:strCache>
                      <c:ptCount val="1"/>
                      <c:pt idx="0">
                        <c:v>Patent 22</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Points!$X$29:$X$37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5-989C-4C31-B058-20C45FDE36A7}"/>
                  </c:ext>
                </c:extLst>
              </c15:ser>
            </c15:filteredRadarSeries>
            <c15:filteredRadarSeries>
              <c15:ser>
                <c:idx val="22"/>
                <c:order val="22"/>
                <c:tx>
                  <c:strRef>
                    <c:extLst xmlns:c15="http://schemas.microsoft.com/office/drawing/2012/chart">
                      <c:ext xmlns:c15="http://schemas.microsoft.com/office/drawing/2012/chart" uri="{02D57815-91ED-43cb-92C2-25804820EDAC}">
                        <c15:formulaRef>
                          <c15:sqref>Points!$Y$28</c15:sqref>
                        </c15:formulaRef>
                      </c:ext>
                    </c:extLst>
                    <c:strCache>
                      <c:ptCount val="1"/>
                      <c:pt idx="0">
                        <c:v>Patent 23</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Points!$Y$29:$Y$37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6-989C-4C31-B058-20C45FDE36A7}"/>
                  </c:ext>
                </c:extLst>
              </c15:ser>
            </c15:filteredRadarSeries>
            <c15:filteredRadarSeries>
              <c15:ser>
                <c:idx val="23"/>
                <c:order val="23"/>
                <c:tx>
                  <c:strRef>
                    <c:extLst xmlns:c15="http://schemas.microsoft.com/office/drawing/2012/chart">
                      <c:ext xmlns:c15="http://schemas.microsoft.com/office/drawing/2012/chart" uri="{02D57815-91ED-43cb-92C2-25804820EDAC}">
                        <c15:formulaRef>
                          <c15:sqref>Points!$Z$28</c15:sqref>
                        </c15:formulaRef>
                      </c:ext>
                    </c:extLst>
                    <c:strCache>
                      <c:ptCount val="1"/>
                      <c:pt idx="0">
                        <c:v>Patent 24</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Points!$Z$29:$Z$37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7-989C-4C31-B058-20C45FDE36A7}"/>
                  </c:ext>
                </c:extLst>
              </c15:ser>
            </c15:filteredRadarSeries>
            <c15:filteredRadarSeries>
              <c15:ser>
                <c:idx val="24"/>
                <c:order val="24"/>
                <c:tx>
                  <c:strRef>
                    <c:extLst xmlns:c15="http://schemas.microsoft.com/office/drawing/2012/chart">
                      <c:ext xmlns:c15="http://schemas.microsoft.com/office/drawing/2012/chart" uri="{02D57815-91ED-43cb-92C2-25804820EDAC}">
                        <c15:formulaRef>
                          <c15:sqref>Points!$AA$28</c15:sqref>
                        </c15:formulaRef>
                      </c:ext>
                    </c:extLst>
                    <c:strCache>
                      <c:ptCount val="1"/>
                      <c:pt idx="0">
                        <c:v>Patent 25</c:v>
                      </c:pt>
                    </c:strCache>
                  </c:strRef>
                </c:tx>
                <c:cat>
                  <c:strRef>
                    <c:extLst xmlns:c15="http://schemas.microsoft.com/office/drawing/2012/chart">
                      <c:ext xmlns:c15="http://schemas.microsoft.com/office/drawing/2012/chart" uri="{02D57815-91ED-43cb-92C2-25804820EDAC}">
                        <c15:formulaRef>
                          <c15:sqref>Points!$B$29:$B$37</c15:sqref>
                        </c15:formulaRef>
                      </c:ext>
                    </c:extLst>
                    <c:strCache>
                      <c:ptCount val="9"/>
                      <c:pt idx="0">
                        <c:v>C1: Marketing options</c:v>
                      </c:pt>
                      <c:pt idx="1">
                        <c:v>C2: Market growth rate</c:v>
                      </c:pt>
                      <c:pt idx="2">
                        <c:v>C3: Life expectancy</c:v>
                      </c:pt>
                      <c:pt idx="3">
                        <c:v>C4: Competitive/substitute products</c:v>
                      </c:pt>
                      <c:pt idx="4">
                        <c:v>C5: Attainable ultimate sales price</c:v>
                      </c:pt>
                      <c:pt idx="5">
                        <c:v>C6: Potential extra turnover</c:v>
                      </c:pt>
                      <c:pt idx="6">
                        <c:v>C7: Knowledge of commercial opportunities</c:v>
                      </c:pt>
                      <c:pt idx="7">
                        <c:v>C8: Potential licensing revenue</c:v>
                      </c:pt>
                      <c:pt idx="8">
                        <c:v>C9: Permit/licence requirements</c:v>
                      </c:pt>
                    </c:strCache>
                  </c:strRef>
                </c:cat>
                <c:val>
                  <c:numRef>
                    <c:extLst xmlns:c15="http://schemas.microsoft.com/office/drawing/2012/chart">
                      <c:ext xmlns:c15="http://schemas.microsoft.com/office/drawing/2012/chart" uri="{02D57815-91ED-43cb-92C2-25804820EDAC}">
                        <c15:formulaRef>
                          <c15:sqref>Points!$AA$29:$AA$37</c15:sqref>
                        </c15:formulaRef>
                      </c:ext>
                    </c:extLst>
                    <c:numCache>
                      <c:formatCode>General</c:formatCode>
                      <c:ptCount val="9"/>
                      <c:pt idx="0">
                        <c:v>0</c:v>
                      </c:pt>
                      <c:pt idx="1">
                        <c:v>0</c:v>
                      </c:pt>
                      <c:pt idx="2">
                        <c:v>0</c:v>
                      </c:pt>
                      <c:pt idx="3">
                        <c:v>0</c:v>
                      </c:pt>
                      <c:pt idx="4">
                        <c:v>0</c:v>
                      </c:pt>
                      <c:pt idx="5">
                        <c:v>0</c:v>
                      </c:pt>
                      <c:pt idx="6">
                        <c:v>0</c:v>
                      </c:pt>
                      <c:pt idx="7">
                        <c:v>0</c:v>
                      </c:pt>
                      <c:pt idx="8">
                        <c:v>0</c:v>
                      </c:pt>
                    </c:numCache>
                  </c:numRef>
                </c:val>
                <c:extLst xmlns:c15="http://schemas.microsoft.com/office/drawing/2012/chart">
                  <c:ext xmlns:c16="http://schemas.microsoft.com/office/drawing/2014/chart" uri="{C3380CC4-5D6E-409C-BE32-E72D297353CC}">
                    <c16:uniqueId val="{00000018-989C-4C31-B058-20C45FDE36A7}"/>
                  </c:ext>
                </c:extLst>
              </c15:ser>
            </c15:filteredRadarSeries>
          </c:ext>
        </c:extLst>
      </c:radarChart>
      <c:catAx>
        <c:axId val="499435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horz" wrap="square" anchor="t" anchorCtr="0"/>
          <a:lstStyle/>
          <a:p>
            <a:pPr>
              <a:defRPr sz="900" b="0" i="0" u="none" strike="noStrike" kern="1200" baseline="0">
                <a:solidFill>
                  <a:schemeClr val="tx1">
                    <a:lumMod val="65000"/>
                    <a:lumOff val="35000"/>
                  </a:schemeClr>
                </a:solidFill>
                <a:latin typeface="+mn-lt"/>
                <a:ea typeface="+mn-ea"/>
                <a:cs typeface="+mn-cs"/>
              </a:defRPr>
            </a:pPr>
            <a:endParaRPr lang="en-US"/>
          </a:p>
        </c:txPr>
        <c:crossAx val="499438544"/>
        <c:crosses val="autoZero"/>
        <c:auto val="1"/>
        <c:lblAlgn val="ctr"/>
        <c:lblOffset val="100"/>
        <c:noMultiLvlLbl val="0"/>
      </c:catAx>
      <c:valAx>
        <c:axId val="499438544"/>
        <c:scaling>
          <c:orientation val="minMax"/>
          <c:max val="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9435592"/>
        <c:crosses val="autoZero"/>
        <c:crossBetween val="between"/>
        <c:majorUnit val="1"/>
        <c:minorUnit val="1"/>
      </c:valAx>
      <c:spPr>
        <a:solidFill>
          <a:sysClr val="window" lastClr="FFFFFF"/>
        </a:solidFill>
      </c:spPr>
    </c:plotArea>
    <c:legend>
      <c:legendPos val="t"/>
      <c:layout>
        <c:manualLayout>
          <c:xMode val="edge"/>
          <c:yMode val="edge"/>
          <c:x val="8.5707302685649148E-2"/>
          <c:y val="0.11125148535537538"/>
          <c:w val="0.86966283570614278"/>
          <c:h val="0.2148055653491074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ysClr val="window" lastClr="FFFFFF"/>
    </a:solidFill>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Finance</a:t>
            </a:r>
          </a:p>
        </c:rich>
      </c:tx>
      <c:overlay val="0"/>
      <c:spPr>
        <a:noFill/>
        <a:ln>
          <a:noFill/>
        </a:ln>
        <a:effectLst/>
      </c:spPr>
    </c:title>
    <c:autoTitleDeleted val="0"/>
    <c:plotArea>
      <c:layout>
        <c:manualLayout>
          <c:layoutTarget val="inner"/>
          <c:xMode val="edge"/>
          <c:yMode val="edge"/>
          <c:x val="0.41409580052493439"/>
          <c:y val="0.45628353747448236"/>
          <c:w val="0.22466951006124233"/>
          <c:h val="0.42530584718576847"/>
        </c:manualLayout>
      </c:layout>
      <c:radarChart>
        <c:radarStyle val="marker"/>
        <c:varyColors val="0"/>
        <c:ser>
          <c:idx val="0"/>
          <c:order val="0"/>
          <c:tx>
            <c:strRef>
              <c:f>Points!$C$41</c:f>
              <c:strCache>
                <c:ptCount val="1"/>
                <c:pt idx="0">
                  <c:v>Patent 1</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Points!$B$42:$B$47</c:f>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f>Points!$C$42:$C$47</c:f>
              <c:numCache>
                <c:formatCode>General</c:formatCode>
                <c:ptCount val="6"/>
                <c:pt idx="0">
                  <c:v>4</c:v>
                </c:pt>
                <c:pt idx="1">
                  <c:v>2</c:v>
                </c:pt>
                <c:pt idx="2">
                  <c:v>3</c:v>
                </c:pt>
                <c:pt idx="3">
                  <c:v>3</c:v>
                </c:pt>
                <c:pt idx="4">
                  <c:v>5</c:v>
                </c:pt>
                <c:pt idx="5">
                  <c:v>1</c:v>
                </c:pt>
              </c:numCache>
            </c:numRef>
          </c:val>
          <c:extLst>
            <c:ext xmlns:c16="http://schemas.microsoft.com/office/drawing/2014/chart" uri="{C3380CC4-5D6E-409C-BE32-E72D297353CC}">
              <c16:uniqueId val="{00000000-0DD1-4DB0-951C-400AAEF8BDF8}"/>
            </c:ext>
          </c:extLst>
        </c:ser>
        <c:ser>
          <c:idx val="1"/>
          <c:order val="1"/>
          <c:tx>
            <c:strRef>
              <c:f>Points!$D$41</c:f>
              <c:strCache>
                <c:ptCount val="1"/>
                <c:pt idx="0">
                  <c:v>Patent 2</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Points!$B$42:$B$47</c:f>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f>Points!$D$42:$D$47</c:f>
              <c:numCache>
                <c:formatCode>General</c:formatCode>
                <c:ptCount val="6"/>
                <c:pt idx="0">
                  <c:v>1</c:v>
                </c:pt>
                <c:pt idx="1">
                  <c:v>2</c:v>
                </c:pt>
                <c:pt idx="2">
                  <c:v>3</c:v>
                </c:pt>
                <c:pt idx="3">
                  <c:v>4</c:v>
                </c:pt>
                <c:pt idx="4">
                  <c:v>5</c:v>
                </c:pt>
                <c:pt idx="5">
                  <c:v>4</c:v>
                </c:pt>
              </c:numCache>
            </c:numRef>
          </c:val>
          <c:extLst xmlns:c15="http://schemas.microsoft.com/office/drawing/2012/chart">
            <c:ext xmlns:c16="http://schemas.microsoft.com/office/drawing/2014/chart" uri="{C3380CC4-5D6E-409C-BE32-E72D297353CC}">
              <c16:uniqueId val="{00000001-0DD1-4DB0-951C-400AAEF8BDF8}"/>
            </c:ext>
          </c:extLst>
        </c:ser>
        <c:ser>
          <c:idx val="2"/>
          <c:order val="2"/>
          <c:tx>
            <c:strRef>
              <c:f>Points!$E$41</c:f>
              <c:strCache>
                <c:ptCount val="1"/>
                <c:pt idx="0">
                  <c:v>Patent 3</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Points!$B$42:$B$47</c:f>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f>Points!$E$42:$E$47</c:f>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02-0DD1-4DB0-951C-400AAEF8BDF8}"/>
            </c:ext>
          </c:extLst>
        </c:ser>
        <c:ser>
          <c:idx val="3"/>
          <c:order val="3"/>
          <c:tx>
            <c:strRef>
              <c:f>Points!$F$41</c:f>
              <c:strCache>
                <c:ptCount val="1"/>
                <c:pt idx="0">
                  <c:v>Patent 4</c:v>
                </c:pt>
              </c:strCache>
            </c:strRef>
          </c:tx>
          <c:cat>
            <c:strRef>
              <c:f>Points!$B$42:$B$47</c:f>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f>Points!$F$42:$F$47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0DD1-4DB0-951C-400AAEF8BDF8}"/>
            </c:ext>
          </c:extLst>
        </c:ser>
        <c:ser>
          <c:idx val="4"/>
          <c:order val="4"/>
          <c:tx>
            <c:strRef>
              <c:f>Points!$G$41</c:f>
              <c:strCache>
                <c:ptCount val="1"/>
                <c:pt idx="0">
                  <c:v>Patent 5</c:v>
                </c:pt>
              </c:strCache>
            </c:strRef>
          </c:tx>
          <c:cat>
            <c:strRef>
              <c:f>Points!$B$42:$B$47</c:f>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f>Points!$G$42:$G$47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4-0DD1-4DB0-951C-400AAEF8BDF8}"/>
            </c:ext>
          </c:extLst>
        </c:ser>
        <c:ser>
          <c:idx val="5"/>
          <c:order val="5"/>
          <c:tx>
            <c:strRef>
              <c:f>Points!$H$41</c:f>
              <c:strCache>
                <c:ptCount val="1"/>
                <c:pt idx="0">
                  <c:v>Patent 6</c:v>
                </c:pt>
              </c:strCache>
            </c:strRef>
          </c:tx>
          <c:cat>
            <c:strRef>
              <c:f>Points!$B$42:$B$47</c:f>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f>Points!$H$42:$H$47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5-0DD1-4DB0-951C-400AAEF8BDF8}"/>
            </c:ext>
          </c:extLst>
        </c:ser>
        <c:ser>
          <c:idx val="6"/>
          <c:order val="6"/>
          <c:tx>
            <c:strRef>
              <c:f>Points!$I$41</c:f>
              <c:strCache>
                <c:ptCount val="1"/>
                <c:pt idx="0">
                  <c:v>Patent 7</c:v>
                </c:pt>
              </c:strCache>
            </c:strRef>
          </c:tx>
          <c:cat>
            <c:strRef>
              <c:f>Points!$B$42:$B$47</c:f>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f>Points!$I$42:$I$47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6-0DD1-4DB0-951C-400AAEF8BDF8}"/>
            </c:ext>
          </c:extLst>
        </c:ser>
        <c:ser>
          <c:idx val="7"/>
          <c:order val="7"/>
          <c:tx>
            <c:strRef>
              <c:f>Points!$J$41</c:f>
              <c:strCache>
                <c:ptCount val="1"/>
                <c:pt idx="0">
                  <c:v>Patent 8</c:v>
                </c:pt>
              </c:strCache>
            </c:strRef>
          </c:tx>
          <c:cat>
            <c:strRef>
              <c:f>Points!$B$42:$B$47</c:f>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f>Points!$J$42:$J$47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7-0DD1-4DB0-951C-400AAEF8BDF8}"/>
            </c:ext>
          </c:extLst>
        </c:ser>
        <c:ser>
          <c:idx val="8"/>
          <c:order val="8"/>
          <c:tx>
            <c:strRef>
              <c:f>Points!$K$41</c:f>
              <c:strCache>
                <c:ptCount val="1"/>
                <c:pt idx="0">
                  <c:v>Patent 9</c:v>
                </c:pt>
              </c:strCache>
            </c:strRef>
          </c:tx>
          <c:cat>
            <c:strRef>
              <c:f>Points!$B$42:$B$47</c:f>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f>Points!$K$42:$K$47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8-0DD1-4DB0-951C-400AAEF8BDF8}"/>
            </c:ext>
          </c:extLst>
        </c:ser>
        <c:ser>
          <c:idx val="9"/>
          <c:order val="9"/>
          <c:tx>
            <c:strRef>
              <c:f>Points!$L$41</c:f>
              <c:strCache>
                <c:ptCount val="1"/>
                <c:pt idx="0">
                  <c:v>Patent 10</c:v>
                </c:pt>
              </c:strCache>
            </c:strRef>
          </c:tx>
          <c:cat>
            <c:strRef>
              <c:f>Points!$B$42:$B$47</c:f>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f>Points!$L$42:$L$47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9-0DD1-4DB0-951C-400AAEF8BDF8}"/>
            </c:ext>
          </c:extLst>
        </c:ser>
        <c:dLbls>
          <c:showLegendKey val="0"/>
          <c:showVal val="0"/>
          <c:showCatName val="0"/>
          <c:showSerName val="0"/>
          <c:showPercent val="0"/>
          <c:showBubbleSize val="0"/>
        </c:dLbls>
        <c:axId val="499435592"/>
        <c:axId val="499438544"/>
        <c:extLst>
          <c:ext xmlns:c15="http://schemas.microsoft.com/office/drawing/2012/chart" uri="{02D57815-91ED-43cb-92C2-25804820EDAC}">
            <c15:filteredRadarSeries>
              <c15:ser>
                <c:idx val="10"/>
                <c:order val="10"/>
                <c:tx>
                  <c:strRef>
                    <c:extLst>
                      <c:ext uri="{02D57815-91ED-43cb-92C2-25804820EDAC}">
                        <c15:formulaRef>
                          <c15:sqref>Points!$M$41</c15:sqref>
                        </c15:formulaRef>
                      </c:ext>
                    </c:extLst>
                    <c:strCache>
                      <c:ptCount val="1"/>
                      <c:pt idx="0">
                        <c:v>Patent 11</c:v>
                      </c:pt>
                    </c:strCache>
                  </c:strRef>
                </c:tx>
                <c:cat>
                  <c:strRef>
                    <c:extLst>
                      <c:ex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c:ext uri="{02D57815-91ED-43cb-92C2-25804820EDAC}">
                        <c15:formulaRef>
                          <c15:sqref>Points!$M$42:$M$47</c15:sqref>
                        </c15:formulaRef>
                      </c:ext>
                    </c:extLst>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A-0DD1-4DB0-951C-400AAEF8BDF8}"/>
                  </c:ext>
                </c:extLst>
              </c15:ser>
            </c15:filteredRadarSeries>
            <c15:filteredRadarSeries>
              <c15:ser>
                <c:idx val="11"/>
                <c:order val="11"/>
                <c:tx>
                  <c:strRef>
                    <c:extLst xmlns:c15="http://schemas.microsoft.com/office/drawing/2012/chart">
                      <c:ext xmlns:c15="http://schemas.microsoft.com/office/drawing/2012/chart" uri="{02D57815-91ED-43cb-92C2-25804820EDAC}">
                        <c15:formulaRef>
                          <c15:sqref>Points!$N$41</c15:sqref>
                        </c15:formulaRef>
                      </c:ext>
                    </c:extLst>
                    <c:strCache>
                      <c:ptCount val="1"/>
                      <c:pt idx="0">
                        <c:v>Patent 12</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Points!$N$42:$N$47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0B-0DD1-4DB0-951C-400AAEF8BDF8}"/>
                  </c:ext>
                </c:extLst>
              </c15:ser>
            </c15:filteredRadarSeries>
            <c15:filteredRadarSeries>
              <c15:ser>
                <c:idx val="12"/>
                <c:order val="12"/>
                <c:tx>
                  <c:strRef>
                    <c:extLst xmlns:c15="http://schemas.microsoft.com/office/drawing/2012/chart">
                      <c:ext xmlns:c15="http://schemas.microsoft.com/office/drawing/2012/chart" uri="{02D57815-91ED-43cb-92C2-25804820EDAC}">
                        <c15:formulaRef>
                          <c15:sqref>Points!$O$41</c15:sqref>
                        </c15:formulaRef>
                      </c:ext>
                    </c:extLst>
                    <c:strCache>
                      <c:ptCount val="1"/>
                      <c:pt idx="0">
                        <c:v>Patent 13</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Points!$O$42:$O$47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0C-0DD1-4DB0-951C-400AAEF8BDF8}"/>
                  </c:ext>
                </c:extLst>
              </c15:ser>
            </c15:filteredRadarSeries>
            <c15:filteredRadarSeries>
              <c15:ser>
                <c:idx val="13"/>
                <c:order val="13"/>
                <c:tx>
                  <c:strRef>
                    <c:extLst xmlns:c15="http://schemas.microsoft.com/office/drawing/2012/chart">
                      <c:ext xmlns:c15="http://schemas.microsoft.com/office/drawing/2012/chart" uri="{02D57815-91ED-43cb-92C2-25804820EDAC}">
                        <c15:formulaRef>
                          <c15:sqref>Points!$P$41</c15:sqref>
                        </c15:formulaRef>
                      </c:ext>
                    </c:extLst>
                    <c:strCache>
                      <c:ptCount val="1"/>
                      <c:pt idx="0">
                        <c:v>Patent 14</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Points!$P$42:$P$47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0D-0DD1-4DB0-951C-400AAEF8BDF8}"/>
                  </c:ext>
                </c:extLst>
              </c15:ser>
            </c15:filteredRadarSeries>
            <c15:filteredRadarSeries>
              <c15:ser>
                <c:idx val="14"/>
                <c:order val="14"/>
                <c:tx>
                  <c:strRef>
                    <c:extLst xmlns:c15="http://schemas.microsoft.com/office/drawing/2012/chart">
                      <c:ext xmlns:c15="http://schemas.microsoft.com/office/drawing/2012/chart" uri="{02D57815-91ED-43cb-92C2-25804820EDAC}">
                        <c15:formulaRef>
                          <c15:sqref>Points!$Q$41</c15:sqref>
                        </c15:formulaRef>
                      </c:ext>
                    </c:extLst>
                    <c:strCache>
                      <c:ptCount val="1"/>
                      <c:pt idx="0">
                        <c:v>Patent 15</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Points!$Q$42:$Q$47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0E-0DD1-4DB0-951C-400AAEF8BDF8}"/>
                  </c:ext>
                </c:extLst>
              </c15:ser>
            </c15:filteredRadarSeries>
            <c15:filteredRadarSeries>
              <c15:ser>
                <c:idx val="15"/>
                <c:order val="15"/>
                <c:tx>
                  <c:strRef>
                    <c:extLst xmlns:c15="http://schemas.microsoft.com/office/drawing/2012/chart">
                      <c:ext xmlns:c15="http://schemas.microsoft.com/office/drawing/2012/chart" uri="{02D57815-91ED-43cb-92C2-25804820EDAC}">
                        <c15:formulaRef>
                          <c15:sqref>Points!$R$41</c15:sqref>
                        </c15:formulaRef>
                      </c:ext>
                    </c:extLst>
                    <c:strCache>
                      <c:ptCount val="1"/>
                      <c:pt idx="0">
                        <c:v>Patent 16</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Points!$R$42:$R$47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0F-0DD1-4DB0-951C-400AAEF8BDF8}"/>
                  </c:ext>
                </c:extLst>
              </c15:ser>
            </c15:filteredRadarSeries>
            <c15:filteredRadarSeries>
              <c15:ser>
                <c:idx val="16"/>
                <c:order val="16"/>
                <c:tx>
                  <c:strRef>
                    <c:extLst xmlns:c15="http://schemas.microsoft.com/office/drawing/2012/chart">
                      <c:ext xmlns:c15="http://schemas.microsoft.com/office/drawing/2012/chart" uri="{02D57815-91ED-43cb-92C2-25804820EDAC}">
                        <c15:formulaRef>
                          <c15:sqref>Points!$S$41</c15:sqref>
                        </c15:formulaRef>
                      </c:ext>
                    </c:extLst>
                    <c:strCache>
                      <c:ptCount val="1"/>
                      <c:pt idx="0">
                        <c:v>Patent 17</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Points!$S$42:$S$47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10-0DD1-4DB0-951C-400AAEF8BDF8}"/>
                  </c:ext>
                </c:extLst>
              </c15:ser>
            </c15:filteredRadarSeries>
            <c15:filteredRadarSeries>
              <c15:ser>
                <c:idx val="17"/>
                <c:order val="17"/>
                <c:tx>
                  <c:strRef>
                    <c:extLst xmlns:c15="http://schemas.microsoft.com/office/drawing/2012/chart">
                      <c:ext xmlns:c15="http://schemas.microsoft.com/office/drawing/2012/chart" uri="{02D57815-91ED-43cb-92C2-25804820EDAC}">
                        <c15:formulaRef>
                          <c15:sqref>Points!$T$41</c15:sqref>
                        </c15:formulaRef>
                      </c:ext>
                    </c:extLst>
                    <c:strCache>
                      <c:ptCount val="1"/>
                      <c:pt idx="0">
                        <c:v>Patent 18</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Points!$T$42:$T$47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11-0DD1-4DB0-951C-400AAEF8BDF8}"/>
                  </c:ext>
                </c:extLst>
              </c15:ser>
            </c15:filteredRadarSeries>
            <c15:filteredRadarSeries>
              <c15:ser>
                <c:idx val="18"/>
                <c:order val="18"/>
                <c:tx>
                  <c:strRef>
                    <c:extLst xmlns:c15="http://schemas.microsoft.com/office/drawing/2012/chart">
                      <c:ext xmlns:c15="http://schemas.microsoft.com/office/drawing/2012/chart" uri="{02D57815-91ED-43cb-92C2-25804820EDAC}">
                        <c15:formulaRef>
                          <c15:sqref>Points!$U$41</c15:sqref>
                        </c15:formulaRef>
                      </c:ext>
                    </c:extLst>
                    <c:strCache>
                      <c:ptCount val="1"/>
                      <c:pt idx="0">
                        <c:v>Patent 19</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Points!$U$42:$U$47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12-0DD1-4DB0-951C-400AAEF8BDF8}"/>
                  </c:ext>
                </c:extLst>
              </c15:ser>
            </c15:filteredRadarSeries>
            <c15:filteredRadarSeries>
              <c15:ser>
                <c:idx val="19"/>
                <c:order val="19"/>
                <c:tx>
                  <c:strRef>
                    <c:extLst xmlns:c15="http://schemas.microsoft.com/office/drawing/2012/chart">
                      <c:ext xmlns:c15="http://schemas.microsoft.com/office/drawing/2012/chart" uri="{02D57815-91ED-43cb-92C2-25804820EDAC}">
                        <c15:formulaRef>
                          <c15:sqref>Points!$V$41</c15:sqref>
                        </c15:formulaRef>
                      </c:ext>
                    </c:extLst>
                    <c:strCache>
                      <c:ptCount val="1"/>
                      <c:pt idx="0">
                        <c:v>Patent 20</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Points!$V$42:$V$47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13-0DD1-4DB0-951C-400AAEF8BDF8}"/>
                  </c:ext>
                </c:extLst>
              </c15:ser>
            </c15:filteredRadarSeries>
            <c15:filteredRadarSeries>
              <c15:ser>
                <c:idx val="20"/>
                <c:order val="20"/>
                <c:tx>
                  <c:strRef>
                    <c:extLst xmlns:c15="http://schemas.microsoft.com/office/drawing/2012/chart">
                      <c:ext xmlns:c15="http://schemas.microsoft.com/office/drawing/2012/chart" uri="{02D57815-91ED-43cb-92C2-25804820EDAC}">
                        <c15:formulaRef>
                          <c15:sqref>Points!$W$41</c15:sqref>
                        </c15:formulaRef>
                      </c:ext>
                    </c:extLst>
                    <c:strCache>
                      <c:ptCount val="1"/>
                      <c:pt idx="0">
                        <c:v>Patent 21</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Points!$W$42:$W$47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14-0DD1-4DB0-951C-400AAEF8BDF8}"/>
                  </c:ext>
                </c:extLst>
              </c15:ser>
            </c15:filteredRadarSeries>
            <c15:filteredRadarSeries>
              <c15:ser>
                <c:idx val="21"/>
                <c:order val="21"/>
                <c:tx>
                  <c:strRef>
                    <c:extLst xmlns:c15="http://schemas.microsoft.com/office/drawing/2012/chart">
                      <c:ext xmlns:c15="http://schemas.microsoft.com/office/drawing/2012/chart" uri="{02D57815-91ED-43cb-92C2-25804820EDAC}">
                        <c15:formulaRef>
                          <c15:sqref>Points!$X$41</c15:sqref>
                        </c15:formulaRef>
                      </c:ext>
                    </c:extLst>
                    <c:strCache>
                      <c:ptCount val="1"/>
                      <c:pt idx="0">
                        <c:v>Patent 22</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Points!$X$42:$X$47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15-0DD1-4DB0-951C-400AAEF8BDF8}"/>
                  </c:ext>
                </c:extLst>
              </c15:ser>
            </c15:filteredRadarSeries>
            <c15:filteredRadarSeries>
              <c15:ser>
                <c:idx val="22"/>
                <c:order val="22"/>
                <c:tx>
                  <c:strRef>
                    <c:extLst xmlns:c15="http://schemas.microsoft.com/office/drawing/2012/chart">
                      <c:ext xmlns:c15="http://schemas.microsoft.com/office/drawing/2012/chart" uri="{02D57815-91ED-43cb-92C2-25804820EDAC}">
                        <c15:formulaRef>
                          <c15:sqref>Points!$Y$41</c15:sqref>
                        </c15:formulaRef>
                      </c:ext>
                    </c:extLst>
                    <c:strCache>
                      <c:ptCount val="1"/>
                      <c:pt idx="0">
                        <c:v>Patent 23</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Points!$Y$42:$Y$47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16-0DD1-4DB0-951C-400AAEF8BDF8}"/>
                  </c:ext>
                </c:extLst>
              </c15:ser>
            </c15:filteredRadarSeries>
            <c15:filteredRadarSeries>
              <c15:ser>
                <c:idx val="23"/>
                <c:order val="23"/>
                <c:tx>
                  <c:strRef>
                    <c:extLst xmlns:c15="http://schemas.microsoft.com/office/drawing/2012/chart">
                      <c:ext xmlns:c15="http://schemas.microsoft.com/office/drawing/2012/chart" uri="{02D57815-91ED-43cb-92C2-25804820EDAC}">
                        <c15:formulaRef>
                          <c15:sqref>Points!$Z$41</c15:sqref>
                        </c15:formulaRef>
                      </c:ext>
                    </c:extLst>
                    <c:strCache>
                      <c:ptCount val="1"/>
                      <c:pt idx="0">
                        <c:v>Patent 24</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Points!$Z$42:$Z$47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17-0DD1-4DB0-951C-400AAEF8BDF8}"/>
                  </c:ext>
                </c:extLst>
              </c15:ser>
            </c15:filteredRadarSeries>
            <c15:filteredRadarSeries>
              <c15:ser>
                <c:idx val="24"/>
                <c:order val="24"/>
                <c:tx>
                  <c:strRef>
                    <c:extLst xmlns:c15="http://schemas.microsoft.com/office/drawing/2012/chart">
                      <c:ext xmlns:c15="http://schemas.microsoft.com/office/drawing/2012/chart" uri="{02D57815-91ED-43cb-92C2-25804820EDAC}">
                        <c15:formulaRef>
                          <c15:sqref>Points!$AA$41</c15:sqref>
                        </c15:formulaRef>
                      </c:ext>
                    </c:extLst>
                    <c:strCache>
                      <c:ptCount val="1"/>
                      <c:pt idx="0">
                        <c:v>Patent 25</c:v>
                      </c:pt>
                    </c:strCache>
                  </c:strRef>
                </c:tx>
                <c:cat>
                  <c:strRef>
                    <c:extLst xmlns:c15="http://schemas.microsoft.com/office/drawing/2012/chart">
                      <c:ext xmlns:c15="http://schemas.microsoft.com/office/drawing/2012/chart" uri="{02D57815-91ED-43cb-92C2-25804820EDAC}">
                        <c15:formulaRef>
                          <c15:sqref>Points!$B$42:$B$47</c15:sqref>
                        </c15:formulaRef>
                      </c:ext>
                    </c:extLst>
                    <c:strCache>
                      <c:ptCount val="6"/>
                      <c:pt idx="0">
                        <c:v>D1: Business output maintainability</c:v>
                      </c:pt>
                      <c:pt idx="1">
                        <c:v>D2: Future cost of development</c:v>
                      </c:pt>
                      <c:pt idx="2">
                        <c:v>D3: Cost of production</c:v>
                      </c:pt>
                      <c:pt idx="3">
                        <c:v>D4: Investment intensity</c:v>
                      </c:pt>
                      <c:pt idx="4">
                        <c:v>D5: Financial capacity to cover renewal fees</c:v>
                      </c:pt>
                      <c:pt idx="5">
                        <c:v>D6: Contribution to company profits</c:v>
                      </c:pt>
                    </c:strCache>
                  </c:strRef>
                </c:cat>
                <c:val>
                  <c:numRef>
                    <c:extLst xmlns:c15="http://schemas.microsoft.com/office/drawing/2012/chart">
                      <c:ext xmlns:c15="http://schemas.microsoft.com/office/drawing/2012/chart" uri="{02D57815-91ED-43cb-92C2-25804820EDAC}">
                        <c15:formulaRef>
                          <c15:sqref>Points!$AA$42:$AA$47</c15:sqref>
                        </c15:formulaRef>
                      </c:ext>
                    </c:extLst>
                    <c:numCache>
                      <c:formatCode>General</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18-0DD1-4DB0-951C-400AAEF8BDF8}"/>
                  </c:ext>
                </c:extLst>
              </c15:ser>
            </c15:filteredRadarSeries>
          </c:ext>
        </c:extLst>
      </c:radarChart>
      <c:catAx>
        <c:axId val="499435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9438544"/>
        <c:crosses val="autoZero"/>
        <c:auto val="1"/>
        <c:lblAlgn val="ctr"/>
        <c:lblOffset val="100"/>
        <c:noMultiLvlLbl val="0"/>
      </c:catAx>
      <c:valAx>
        <c:axId val="499438544"/>
        <c:scaling>
          <c:orientation val="minMax"/>
          <c:max val="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9435592"/>
        <c:crosses val="autoZero"/>
        <c:crossBetween val="between"/>
        <c:majorUnit val="1"/>
        <c:minorUnit val="1"/>
      </c:valAx>
      <c:spPr>
        <a:solidFill>
          <a:sysClr val="window" lastClr="FFFFFF"/>
        </a:solidFill>
      </c:spPr>
    </c:plotArea>
    <c:legend>
      <c:legendPos val="t"/>
      <c:layout>
        <c:manualLayout>
          <c:xMode val="edge"/>
          <c:yMode val="edge"/>
          <c:x val="8.5707302685649148E-2"/>
          <c:y val="0.11125148535537538"/>
          <c:w val="0.86966283570614278"/>
          <c:h val="0.2640301084687820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ysClr val="window" lastClr="FFFFFF"/>
    </a:solidFill>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Strategy</a:t>
            </a:r>
          </a:p>
        </c:rich>
      </c:tx>
      <c:overlay val="0"/>
      <c:spPr>
        <a:noFill/>
        <a:ln>
          <a:noFill/>
        </a:ln>
        <a:effectLst/>
      </c:spPr>
    </c:title>
    <c:autoTitleDeleted val="0"/>
    <c:plotArea>
      <c:layout>
        <c:manualLayout>
          <c:layoutTarget val="inner"/>
          <c:xMode val="edge"/>
          <c:yMode val="edge"/>
          <c:x val="0.41409580052493439"/>
          <c:y val="0.45628353747448236"/>
          <c:w val="0.22466951006124233"/>
          <c:h val="0.42530584718576847"/>
        </c:manualLayout>
      </c:layout>
      <c:radarChart>
        <c:radarStyle val="marker"/>
        <c:varyColors val="0"/>
        <c:ser>
          <c:idx val="0"/>
          <c:order val="0"/>
          <c:tx>
            <c:strRef>
              <c:f>Points!$C$51</c:f>
              <c:strCache>
                <c:ptCount val="1"/>
                <c:pt idx="0">
                  <c:v>Patent 1</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Points!$B$52:$B$59</c:f>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f>Points!$C$52:$C$59</c:f>
              <c:numCache>
                <c:formatCode>General</c:formatCode>
                <c:ptCount val="8"/>
                <c:pt idx="0">
                  <c:v>3</c:v>
                </c:pt>
                <c:pt idx="1">
                  <c:v>1</c:v>
                </c:pt>
                <c:pt idx="2">
                  <c:v>3</c:v>
                </c:pt>
                <c:pt idx="3">
                  <c:v>2</c:v>
                </c:pt>
                <c:pt idx="4">
                  <c:v>5</c:v>
                </c:pt>
                <c:pt idx="5">
                  <c:v>1</c:v>
                </c:pt>
                <c:pt idx="6">
                  <c:v>2</c:v>
                </c:pt>
                <c:pt idx="7">
                  <c:v>3</c:v>
                </c:pt>
              </c:numCache>
            </c:numRef>
          </c:val>
          <c:extLst>
            <c:ext xmlns:c16="http://schemas.microsoft.com/office/drawing/2014/chart" uri="{C3380CC4-5D6E-409C-BE32-E72D297353CC}">
              <c16:uniqueId val="{00000000-9935-482D-BA8A-5E2C83565601}"/>
            </c:ext>
          </c:extLst>
        </c:ser>
        <c:ser>
          <c:idx val="1"/>
          <c:order val="1"/>
          <c:tx>
            <c:strRef>
              <c:f>Points!$D$51</c:f>
              <c:strCache>
                <c:ptCount val="1"/>
                <c:pt idx="0">
                  <c:v>Patent 2</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Points!$B$52:$B$59</c:f>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f>Points!$D$52:$D$59</c:f>
              <c:numCache>
                <c:formatCode>General</c:formatCode>
                <c:ptCount val="8"/>
                <c:pt idx="0">
                  <c:v>1</c:v>
                </c:pt>
                <c:pt idx="1">
                  <c:v>2</c:v>
                </c:pt>
                <c:pt idx="2">
                  <c:v>3</c:v>
                </c:pt>
                <c:pt idx="3">
                  <c:v>4</c:v>
                </c:pt>
                <c:pt idx="4">
                  <c:v>5</c:v>
                </c:pt>
                <c:pt idx="5">
                  <c:v>4</c:v>
                </c:pt>
                <c:pt idx="6">
                  <c:v>3</c:v>
                </c:pt>
                <c:pt idx="7">
                  <c:v>2</c:v>
                </c:pt>
              </c:numCache>
            </c:numRef>
          </c:val>
          <c:extLst xmlns:c15="http://schemas.microsoft.com/office/drawing/2012/chart">
            <c:ext xmlns:c16="http://schemas.microsoft.com/office/drawing/2014/chart" uri="{C3380CC4-5D6E-409C-BE32-E72D297353CC}">
              <c16:uniqueId val="{00000001-9935-482D-BA8A-5E2C83565601}"/>
            </c:ext>
          </c:extLst>
        </c:ser>
        <c:ser>
          <c:idx val="2"/>
          <c:order val="2"/>
          <c:tx>
            <c:strRef>
              <c:f>Points!$E$51</c:f>
              <c:strCache>
                <c:ptCount val="1"/>
                <c:pt idx="0">
                  <c:v>Patent 3</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Points!$B$52:$B$59</c:f>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f>Points!$E$52:$E$59</c:f>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2-9935-482D-BA8A-5E2C83565601}"/>
            </c:ext>
          </c:extLst>
        </c:ser>
        <c:ser>
          <c:idx val="3"/>
          <c:order val="3"/>
          <c:tx>
            <c:strRef>
              <c:f>Points!$F$51</c:f>
              <c:strCache>
                <c:ptCount val="1"/>
                <c:pt idx="0">
                  <c:v>Patent 4</c:v>
                </c:pt>
              </c:strCache>
            </c:strRef>
          </c:tx>
          <c:cat>
            <c:strRef>
              <c:f>Points!$B$52:$B$59</c:f>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f>Points!$F$52:$F$59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3-9935-482D-BA8A-5E2C83565601}"/>
            </c:ext>
          </c:extLst>
        </c:ser>
        <c:ser>
          <c:idx val="4"/>
          <c:order val="4"/>
          <c:tx>
            <c:strRef>
              <c:f>Points!$G$51</c:f>
              <c:strCache>
                <c:ptCount val="1"/>
                <c:pt idx="0">
                  <c:v>Patent 5</c:v>
                </c:pt>
              </c:strCache>
            </c:strRef>
          </c:tx>
          <c:cat>
            <c:strRef>
              <c:f>Points!$B$52:$B$59</c:f>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f>Points!$G$52:$G$59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4-9935-482D-BA8A-5E2C83565601}"/>
            </c:ext>
          </c:extLst>
        </c:ser>
        <c:ser>
          <c:idx val="5"/>
          <c:order val="5"/>
          <c:tx>
            <c:strRef>
              <c:f>Points!$H$51</c:f>
              <c:strCache>
                <c:ptCount val="1"/>
                <c:pt idx="0">
                  <c:v>Patent 6</c:v>
                </c:pt>
              </c:strCache>
            </c:strRef>
          </c:tx>
          <c:cat>
            <c:strRef>
              <c:f>Points!$B$52:$B$59</c:f>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f>Points!$H$52:$H$59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5-9935-482D-BA8A-5E2C83565601}"/>
            </c:ext>
          </c:extLst>
        </c:ser>
        <c:ser>
          <c:idx val="6"/>
          <c:order val="6"/>
          <c:tx>
            <c:strRef>
              <c:f>Points!$I$51</c:f>
              <c:strCache>
                <c:ptCount val="1"/>
                <c:pt idx="0">
                  <c:v>Patent 7</c:v>
                </c:pt>
              </c:strCache>
            </c:strRef>
          </c:tx>
          <c:cat>
            <c:strRef>
              <c:f>Points!$B$52:$B$59</c:f>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f>Points!$I$52:$I$59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6-9935-482D-BA8A-5E2C83565601}"/>
            </c:ext>
          </c:extLst>
        </c:ser>
        <c:ser>
          <c:idx val="7"/>
          <c:order val="7"/>
          <c:tx>
            <c:strRef>
              <c:f>Points!$J$51</c:f>
              <c:strCache>
                <c:ptCount val="1"/>
                <c:pt idx="0">
                  <c:v>Patent 8</c:v>
                </c:pt>
              </c:strCache>
            </c:strRef>
          </c:tx>
          <c:cat>
            <c:strRef>
              <c:f>Points!$B$52:$B$59</c:f>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f>Points!$J$52:$J$59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7-9935-482D-BA8A-5E2C83565601}"/>
            </c:ext>
          </c:extLst>
        </c:ser>
        <c:ser>
          <c:idx val="8"/>
          <c:order val="8"/>
          <c:tx>
            <c:strRef>
              <c:f>Points!$K$51</c:f>
              <c:strCache>
                <c:ptCount val="1"/>
                <c:pt idx="0">
                  <c:v>Patent 9</c:v>
                </c:pt>
              </c:strCache>
            </c:strRef>
          </c:tx>
          <c:cat>
            <c:strRef>
              <c:f>Points!$B$52:$B$59</c:f>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f>Points!$K$52:$K$59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8-9935-482D-BA8A-5E2C83565601}"/>
            </c:ext>
          </c:extLst>
        </c:ser>
        <c:ser>
          <c:idx val="9"/>
          <c:order val="9"/>
          <c:tx>
            <c:strRef>
              <c:f>Points!$L$51</c:f>
              <c:strCache>
                <c:ptCount val="1"/>
                <c:pt idx="0">
                  <c:v>Patent 10</c:v>
                </c:pt>
              </c:strCache>
            </c:strRef>
          </c:tx>
          <c:cat>
            <c:strRef>
              <c:f>Points!$B$52:$B$59</c:f>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f>Points!$L$52:$L$59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9-9935-482D-BA8A-5E2C83565601}"/>
            </c:ext>
          </c:extLst>
        </c:ser>
        <c:dLbls>
          <c:showLegendKey val="0"/>
          <c:showVal val="0"/>
          <c:showCatName val="0"/>
          <c:showSerName val="0"/>
          <c:showPercent val="0"/>
          <c:showBubbleSize val="0"/>
        </c:dLbls>
        <c:axId val="499435592"/>
        <c:axId val="499438544"/>
        <c:extLst>
          <c:ext xmlns:c15="http://schemas.microsoft.com/office/drawing/2012/chart" uri="{02D57815-91ED-43cb-92C2-25804820EDAC}">
            <c15:filteredRadarSeries>
              <c15:ser>
                <c:idx val="10"/>
                <c:order val="10"/>
                <c:tx>
                  <c:strRef>
                    <c:extLst>
                      <c:ext uri="{02D57815-91ED-43cb-92C2-25804820EDAC}">
                        <c15:formulaRef>
                          <c15:sqref>Points!$M$51</c15:sqref>
                        </c15:formulaRef>
                      </c:ext>
                    </c:extLst>
                    <c:strCache>
                      <c:ptCount val="1"/>
                      <c:pt idx="0">
                        <c:v>Patent 11</c:v>
                      </c:pt>
                    </c:strCache>
                  </c:strRef>
                </c:tx>
                <c:cat>
                  <c:strRef>
                    <c:extLst>
                      <c:ex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c:ext uri="{02D57815-91ED-43cb-92C2-25804820EDAC}">
                        <c15:formulaRef>
                          <c15:sqref>Points!$M$52:$M$59</c15:sqref>
                        </c15:formulaRef>
                      </c:ext>
                    </c:extLst>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A-9935-482D-BA8A-5E2C83565601}"/>
                  </c:ext>
                </c:extLst>
              </c15:ser>
            </c15:filteredRadarSeries>
            <c15:filteredRadarSeries>
              <c15:ser>
                <c:idx val="11"/>
                <c:order val="11"/>
                <c:tx>
                  <c:strRef>
                    <c:extLst xmlns:c15="http://schemas.microsoft.com/office/drawing/2012/chart">
                      <c:ext xmlns:c15="http://schemas.microsoft.com/office/drawing/2012/chart" uri="{02D57815-91ED-43cb-92C2-25804820EDAC}">
                        <c15:formulaRef>
                          <c15:sqref>Points!$N$51</c15:sqref>
                        </c15:formulaRef>
                      </c:ext>
                    </c:extLst>
                    <c:strCache>
                      <c:ptCount val="1"/>
                      <c:pt idx="0">
                        <c:v>Patent 12</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Points!$N$52:$N$59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B-9935-482D-BA8A-5E2C83565601}"/>
                  </c:ext>
                </c:extLst>
              </c15:ser>
            </c15:filteredRadarSeries>
            <c15:filteredRadarSeries>
              <c15:ser>
                <c:idx val="12"/>
                <c:order val="12"/>
                <c:tx>
                  <c:strRef>
                    <c:extLst xmlns:c15="http://schemas.microsoft.com/office/drawing/2012/chart">
                      <c:ext xmlns:c15="http://schemas.microsoft.com/office/drawing/2012/chart" uri="{02D57815-91ED-43cb-92C2-25804820EDAC}">
                        <c15:formulaRef>
                          <c15:sqref>Points!$O$51</c15:sqref>
                        </c15:formulaRef>
                      </c:ext>
                    </c:extLst>
                    <c:strCache>
                      <c:ptCount val="1"/>
                      <c:pt idx="0">
                        <c:v>Patent 13</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Points!$O$52:$O$59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C-9935-482D-BA8A-5E2C83565601}"/>
                  </c:ext>
                </c:extLst>
              </c15:ser>
            </c15:filteredRadarSeries>
            <c15:filteredRadarSeries>
              <c15:ser>
                <c:idx val="13"/>
                <c:order val="13"/>
                <c:tx>
                  <c:strRef>
                    <c:extLst xmlns:c15="http://schemas.microsoft.com/office/drawing/2012/chart">
                      <c:ext xmlns:c15="http://schemas.microsoft.com/office/drawing/2012/chart" uri="{02D57815-91ED-43cb-92C2-25804820EDAC}">
                        <c15:formulaRef>
                          <c15:sqref>Points!$P$51</c15:sqref>
                        </c15:formulaRef>
                      </c:ext>
                    </c:extLst>
                    <c:strCache>
                      <c:ptCount val="1"/>
                      <c:pt idx="0">
                        <c:v>Patent 14</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Points!$P$52:$P$59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D-9935-482D-BA8A-5E2C83565601}"/>
                  </c:ext>
                </c:extLst>
              </c15:ser>
            </c15:filteredRadarSeries>
            <c15:filteredRadarSeries>
              <c15:ser>
                <c:idx val="14"/>
                <c:order val="14"/>
                <c:tx>
                  <c:strRef>
                    <c:extLst xmlns:c15="http://schemas.microsoft.com/office/drawing/2012/chart">
                      <c:ext xmlns:c15="http://schemas.microsoft.com/office/drawing/2012/chart" uri="{02D57815-91ED-43cb-92C2-25804820EDAC}">
                        <c15:formulaRef>
                          <c15:sqref>Points!$Q$51</c15:sqref>
                        </c15:formulaRef>
                      </c:ext>
                    </c:extLst>
                    <c:strCache>
                      <c:ptCount val="1"/>
                      <c:pt idx="0">
                        <c:v>Patent 15</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Points!$Q$52:$Q$59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E-9935-482D-BA8A-5E2C83565601}"/>
                  </c:ext>
                </c:extLst>
              </c15:ser>
            </c15:filteredRadarSeries>
            <c15:filteredRadarSeries>
              <c15:ser>
                <c:idx val="15"/>
                <c:order val="15"/>
                <c:tx>
                  <c:strRef>
                    <c:extLst xmlns:c15="http://schemas.microsoft.com/office/drawing/2012/chart">
                      <c:ext xmlns:c15="http://schemas.microsoft.com/office/drawing/2012/chart" uri="{02D57815-91ED-43cb-92C2-25804820EDAC}">
                        <c15:formulaRef>
                          <c15:sqref>Points!$R$51</c15:sqref>
                        </c15:formulaRef>
                      </c:ext>
                    </c:extLst>
                    <c:strCache>
                      <c:ptCount val="1"/>
                      <c:pt idx="0">
                        <c:v>Patent 16</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Points!$R$52:$R$59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F-9935-482D-BA8A-5E2C83565601}"/>
                  </c:ext>
                </c:extLst>
              </c15:ser>
            </c15:filteredRadarSeries>
            <c15:filteredRadarSeries>
              <c15:ser>
                <c:idx val="16"/>
                <c:order val="16"/>
                <c:tx>
                  <c:strRef>
                    <c:extLst xmlns:c15="http://schemas.microsoft.com/office/drawing/2012/chart">
                      <c:ext xmlns:c15="http://schemas.microsoft.com/office/drawing/2012/chart" uri="{02D57815-91ED-43cb-92C2-25804820EDAC}">
                        <c15:formulaRef>
                          <c15:sqref>Points!$S$51</c15:sqref>
                        </c15:formulaRef>
                      </c:ext>
                    </c:extLst>
                    <c:strCache>
                      <c:ptCount val="1"/>
                      <c:pt idx="0">
                        <c:v>Patent 17</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Points!$S$52:$S$59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0-9935-482D-BA8A-5E2C83565601}"/>
                  </c:ext>
                </c:extLst>
              </c15:ser>
            </c15:filteredRadarSeries>
            <c15:filteredRadarSeries>
              <c15:ser>
                <c:idx val="17"/>
                <c:order val="17"/>
                <c:tx>
                  <c:strRef>
                    <c:extLst xmlns:c15="http://schemas.microsoft.com/office/drawing/2012/chart">
                      <c:ext xmlns:c15="http://schemas.microsoft.com/office/drawing/2012/chart" uri="{02D57815-91ED-43cb-92C2-25804820EDAC}">
                        <c15:formulaRef>
                          <c15:sqref>Points!$T$51</c15:sqref>
                        </c15:formulaRef>
                      </c:ext>
                    </c:extLst>
                    <c:strCache>
                      <c:ptCount val="1"/>
                      <c:pt idx="0">
                        <c:v>Patent 18</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Points!$T$52:$T$59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1-9935-482D-BA8A-5E2C83565601}"/>
                  </c:ext>
                </c:extLst>
              </c15:ser>
            </c15:filteredRadarSeries>
            <c15:filteredRadarSeries>
              <c15:ser>
                <c:idx val="18"/>
                <c:order val="18"/>
                <c:tx>
                  <c:strRef>
                    <c:extLst xmlns:c15="http://schemas.microsoft.com/office/drawing/2012/chart">
                      <c:ext xmlns:c15="http://schemas.microsoft.com/office/drawing/2012/chart" uri="{02D57815-91ED-43cb-92C2-25804820EDAC}">
                        <c15:formulaRef>
                          <c15:sqref>Points!$U$51</c15:sqref>
                        </c15:formulaRef>
                      </c:ext>
                    </c:extLst>
                    <c:strCache>
                      <c:ptCount val="1"/>
                      <c:pt idx="0">
                        <c:v>Patent 19</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Points!$U$52:$U$59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2-9935-482D-BA8A-5E2C83565601}"/>
                  </c:ext>
                </c:extLst>
              </c15:ser>
            </c15:filteredRadarSeries>
            <c15:filteredRadarSeries>
              <c15:ser>
                <c:idx val="19"/>
                <c:order val="19"/>
                <c:tx>
                  <c:strRef>
                    <c:extLst xmlns:c15="http://schemas.microsoft.com/office/drawing/2012/chart">
                      <c:ext xmlns:c15="http://schemas.microsoft.com/office/drawing/2012/chart" uri="{02D57815-91ED-43cb-92C2-25804820EDAC}">
                        <c15:formulaRef>
                          <c15:sqref>Points!$V$51</c15:sqref>
                        </c15:formulaRef>
                      </c:ext>
                    </c:extLst>
                    <c:strCache>
                      <c:ptCount val="1"/>
                      <c:pt idx="0">
                        <c:v>Patent 20</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Points!$V$52:$V$59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3-9935-482D-BA8A-5E2C83565601}"/>
                  </c:ext>
                </c:extLst>
              </c15:ser>
            </c15:filteredRadarSeries>
            <c15:filteredRadarSeries>
              <c15:ser>
                <c:idx val="20"/>
                <c:order val="20"/>
                <c:tx>
                  <c:strRef>
                    <c:extLst xmlns:c15="http://schemas.microsoft.com/office/drawing/2012/chart">
                      <c:ext xmlns:c15="http://schemas.microsoft.com/office/drawing/2012/chart" uri="{02D57815-91ED-43cb-92C2-25804820EDAC}">
                        <c15:formulaRef>
                          <c15:sqref>Points!$W$51</c15:sqref>
                        </c15:formulaRef>
                      </c:ext>
                    </c:extLst>
                    <c:strCache>
                      <c:ptCount val="1"/>
                      <c:pt idx="0">
                        <c:v>Patent 21</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Points!$W$52:$W$59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4-9935-482D-BA8A-5E2C83565601}"/>
                  </c:ext>
                </c:extLst>
              </c15:ser>
            </c15:filteredRadarSeries>
            <c15:filteredRadarSeries>
              <c15:ser>
                <c:idx val="21"/>
                <c:order val="21"/>
                <c:tx>
                  <c:strRef>
                    <c:extLst xmlns:c15="http://schemas.microsoft.com/office/drawing/2012/chart">
                      <c:ext xmlns:c15="http://schemas.microsoft.com/office/drawing/2012/chart" uri="{02D57815-91ED-43cb-92C2-25804820EDAC}">
                        <c15:formulaRef>
                          <c15:sqref>Points!$X$51</c15:sqref>
                        </c15:formulaRef>
                      </c:ext>
                    </c:extLst>
                    <c:strCache>
                      <c:ptCount val="1"/>
                      <c:pt idx="0">
                        <c:v>Patent 22</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Points!$X$52:$X$59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5-9935-482D-BA8A-5E2C83565601}"/>
                  </c:ext>
                </c:extLst>
              </c15:ser>
            </c15:filteredRadarSeries>
            <c15:filteredRadarSeries>
              <c15:ser>
                <c:idx val="22"/>
                <c:order val="22"/>
                <c:tx>
                  <c:strRef>
                    <c:extLst xmlns:c15="http://schemas.microsoft.com/office/drawing/2012/chart">
                      <c:ext xmlns:c15="http://schemas.microsoft.com/office/drawing/2012/chart" uri="{02D57815-91ED-43cb-92C2-25804820EDAC}">
                        <c15:formulaRef>
                          <c15:sqref>Points!$Y$51</c15:sqref>
                        </c15:formulaRef>
                      </c:ext>
                    </c:extLst>
                    <c:strCache>
                      <c:ptCount val="1"/>
                      <c:pt idx="0">
                        <c:v>Patent 23</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Points!$Y$52:$Y$59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6-9935-482D-BA8A-5E2C83565601}"/>
                  </c:ext>
                </c:extLst>
              </c15:ser>
            </c15:filteredRadarSeries>
            <c15:filteredRadarSeries>
              <c15:ser>
                <c:idx val="23"/>
                <c:order val="23"/>
                <c:tx>
                  <c:strRef>
                    <c:extLst xmlns:c15="http://schemas.microsoft.com/office/drawing/2012/chart">
                      <c:ext xmlns:c15="http://schemas.microsoft.com/office/drawing/2012/chart" uri="{02D57815-91ED-43cb-92C2-25804820EDAC}">
                        <c15:formulaRef>
                          <c15:sqref>Points!$Z$51</c15:sqref>
                        </c15:formulaRef>
                      </c:ext>
                    </c:extLst>
                    <c:strCache>
                      <c:ptCount val="1"/>
                      <c:pt idx="0">
                        <c:v>Patent 24</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Points!$Z$52:$Z$59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7-9935-482D-BA8A-5E2C83565601}"/>
                  </c:ext>
                </c:extLst>
              </c15:ser>
            </c15:filteredRadarSeries>
            <c15:filteredRadarSeries>
              <c15:ser>
                <c:idx val="24"/>
                <c:order val="24"/>
                <c:tx>
                  <c:strRef>
                    <c:extLst xmlns:c15="http://schemas.microsoft.com/office/drawing/2012/chart">
                      <c:ext xmlns:c15="http://schemas.microsoft.com/office/drawing/2012/chart" uri="{02D57815-91ED-43cb-92C2-25804820EDAC}">
                        <c15:formulaRef>
                          <c15:sqref>Points!$AA$51</c15:sqref>
                        </c15:formulaRef>
                      </c:ext>
                    </c:extLst>
                    <c:strCache>
                      <c:ptCount val="1"/>
                      <c:pt idx="0">
                        <c:v>Patent 25</c:v>
                      </c:pt>
                    </c:strCache>
                  </c:strRef>
                </c:tx>
                <c:cat>
                  <c:strRef>
                    <c:extLst xmlns:c15="http://schemas.microsoft.com/office/drawing/2012/chart">
                      <c:ext xmlns:c15="http://schemas.microsoft.com/office/drawing/2012/chart" uri="{02D57815-91ED-43cb-92C2-25804820EDAC}">
                        <c15:formulaRef>
                          <c15:sqref>Points!$B$52:$B$59</c15:sqref>
                        </c15:formulaRef>
                      </c:ext>
                    </c:extLst>
                    <c:strCache>
                      <c:ptCount val="8"/>
                      <c:pt idx="0">
                        <c:v>E1: Securing existing markets</c:v>
                      </c:pt>
                      <c:pt idx="1">
                        <c:v>E2: Winning new markets</c:v>
                      </c:pt>
                      <c:pt idx="2">
                        <c:v>E3: Image building</c:v>
                      </c:pt>
                      <c:pt idx="3">
                        <c:v>E4: Ensuring "freedom to operate"</c:v>
                      </c:pt>
                      <c:pt idx="4">
                        <c:v>E5: Restricting competitive development</c:v>
                      </c:pt>
                      <c:pt idx="5">
                        <c:v>E6: Licence or sales agreement</c:v>
                      </c:pt>
                      <c:pt idx="6">
                        <c:v>E7: Part of core-technology areas</c:v>
                      </c:pt>
                      <c:pt idx="7">
                        <c:v>E8: Correlation between patent and company business strategy</c:v>
                      </c:pt>
                    </c:strCache>
                  </c:strRef>
                </c:cat>
                <c:val>
                  <c:numRef>
                    <c:extLst xmlns:c15="http://schemas.microsoft.com/office/drawing/2012/chart">
                      <c:ext xmlns:c15="http://schemas.microsoft.com/office/drawing/2012/chart" uri="{02D57815-91ED-43cb-92C2-25804820EDAC}">
                        <c15:formulaRef>
                          <c15:sqref>Points!$AA$52:$AA$59</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18-9935-482D-BA8A-5E2C83565601}"/>
                  </c:ext>
                </c:extLst>
              </c15:ser>
            </c15:filteredRadarSeries>
          </c:ext>
        </c:extLst>
      </c:radarChart>
      <c:catAx>
        <c:axId val="499435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9438544"/>
        <c:crosses val="autoZero"/>
        <c:auto val="1"/>
        <c:lblAlgn val="ctr"/>
        <c:lblOffset val="100"/>
        <c:noMultiLvlLbl val="0"/>
      </c:catAx>
      <c:valAx>
        <c:axId val="499438544"/>
        <c:scaling>
          <c:orientation val="minMax"/>
          <c:max val="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9435592"/>
        <c:crosses val="autoZero"/>
        <c:crossBetween val="between"/>
        <c:majorUnit val="1"/>
        <c:minorUnit val="1"/>
      </c:valAx>
      <c:spPr>
        <a:solidFill>
          <a:sysClr val="window" lastClr="FFFFFF"/>
        </a:solidFill>
      </c:spPr>
    </c:plotArea>
    <c:legend>
      <c:legendPos val="t"/>
      <c:layout>
        <c:manualLayout>
          <c:xMode val="edge"/>
          <c:yMode val="edge"/>
          <c:x val="8.5707302685649148E-2"/>
          <c:y val="0.11125148535537538"/>
          <c:w val="0.86966283570614278"/>
          <c:h val="0.2148055653491074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ysClr val="window" lastClr="FFFFFF"/>
    </a:solidFill>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4.xml"/><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image" Target="../media/image1.png"/><Relationship Id="rId6" Type="http://schemas.openxmlformats.org/officeDocument/2006/relationships/chart" Target="../charts/chart9.xml"/><Relationship Id="rId5" Type="http://schemas.openxmlformats.org/officeDocument/2006/relationships/chart" Target="../charts/chart8.xml"/><Relationship Id="rId4" Type="http://schemas.openxmlformats.org/officeDocument/2006/relationships/chart" Target="../charts/chart7.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image" Target="../media/image1.png"/><Relationship Id="rId6" Type="http://schemas.openxmlformats.org/officeDocument/2006/relationships/chart" Target="../charts/chart14.xml"/><Relationship Id="rId5" Type="http://schemas.openxmlformats.org/officeDocument/2006/relationships/chart" Target="../charts/chart13.xml"/><Relationship Id="rId4" Type="http://schemas.openxmlformats.org/officeDocument/2006/relationships/chart" Target="../charts/chart12.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3810</xdr:colOff>
      <xdr:row>0</xdr:row>
      <xdr:rowOff>92498</xdr:rowOff>
    </xdr:from>
    <xdr:to>
      <xdr:col>1</xdr:col>
      <xdr:colOff>1069737</xdr:colOff>
      <xdr:row>1</xdr:row>
      <xdr:rowOff>438984</xdr:rowOff>
    </xdr:to>
    <xdr:pic>
      <xdr:nvPicPr>
        <xdr:cNvPr id="4" name="Picture 3">
          <a:extLst>
            <a:ext uri="{FF2B5EF4-FFF2-40B4-BE49-F238E27FC236}">
              <a16:creationId xmlns:a16="http://schemas.microsoft.com/office/drawing/2014/main" id="{47F480BA-BA9E-46D2-844D-177FA6D3D4A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3410" y="92498"/>
          <a:ext cx="1065927" cy="5306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xdr:colOff>
      <xdr:row>0</xdr:row>
      <xdr:rowOff>92498</xdr:rowOff>
    </xdr:from>
    <xdr:to>
      <xdr:col>1</xdr:col>
      <xdr:colOff>1069737</xdr:colOff>
      <xdr:row>1</xdr:row>
      <xdr:rowOff>438984</xdr:rowOff>
    </xdr:to>
    <xdr:pic>
      <xdr:nvPicPr>
        <xdr:cNvPr id="2" name="Picture 3">
          <a:extLst>
            <a:ext uri="{FF2B5EF4-FFF2-40B4-BE49-F238E27FC236}">
              <a16:creationId xmlns:a16="http://schemas.microsoft.com/office/drawing/2014/main" id="{832F9AD2-138A-496C-8FE5-54D30600FA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3410" y="92498"/>
          <a:ext cx="1065927" cy="5293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3810</xdr:colOff>
      <xdr:row>0</xdr:row>
      <xdr:rowOff>92498</xdr:rowOff>
    </xdr:from>
    <xdr:to>
      <xdr:col>1</xdr:col>
      <xdr:colOff>1069737</xdr:colOff>
      <xdr:row>1</xdr:row>
      <xdr:rowOff>438984</xdr:rowOff>
    </xdr:to>
    <xdr:pic>
      <xdr:nvPicPr>
        <xdr:cNvPr id="17" name="Picture 16">
          <a:extLst>
            <a:ext uri="{FF2B5EF4-FFF2-40B4-BE49-F238E27FC236}">
              <a16:creationId xmlns:a16="http://schemas.microsoft.com/office/drawing/2014/main" id="{6961C7C4-7430-4938-BE08-7BE06176B8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3410" y="92498"/>
          <a:ext cx="1065927" cy="52936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126365</xdr:colOff>
      <xdr:row>3</xdr:row>
      <xdr:rowOff>137418</xdr:rowOff>
    </xdr:from>
    <xdr:to>
      <xdr:col>10</xdr:col>
      <xdr:colOff>514350</xdr:colOff>
      <xdr:row>27</xdr:row>
      <xdr:rowOff>54210</xdr:rowOff>
    </xdr:to>
    <xdr:graphicFrame macro="">
      <xdr:nvGraphicFramePr>
        <xdr:cNvPr id="2" name="Chart 1">
          <a:extLst>
            <a:ext uri="{FF2B5EF4-FFF2-40B4-BE49-F238E27FC236}">
              <a16:creationId xmlns:a16="http://schemas.microsoft.com/office/drawing/2014/main" id="{33F825BA-76E3-8DDA-8040-A1F6CA4C0D9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130175</xdr:colOff>
      <xdr:row>3</xdr:row>
      <xdr:rowOff>136995</xdr:rowOff>
    </xdr:from>
    <xdr:to>
      <xdr:col>23</xdr:col>
      <xdr:colOff>74375</xdr:colOff>
      <xdr:row>27</xdr:row>
      <xdr:rowOff>54210</xdr:rowOff>
    </xdr:to>
    <xdr:graphicFrame macro="">
      <xdr:nvGraphicFramePr>
        <xdr:cNvPr id="6" name="Comparison NPV/Points">
          <a:extLst>
            <a:ext uri="{FF2B5EF4-FFF2-40B4-BE49-F238E27FC236}">
              <a16:creationId xmlns:a16="http://schemas.microsoft.com/office/drawing/2014/main" id="{BD089B6E-7CFB-5082-1E2B-A558060F93F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3810</xdr:colOff>
      <xdr:row>0</xdr:row>
      <xdr:rowOff>92498</xdr:rowOff>
    </xdr:from>
    <xdr:to>
      <xdr:col>1</xdr:col>
      <xdr:colOff>1069737</xdr:colOff>
      <xdr:row>1</xdr:row>
      <xdr:rowOff>438984</xdr:rowOff>
    </xdr:to>
    <xdr:pic>
      <xdr:nvPicPr>
        <xdr:cNvPr id="14" name="Picture 13">
          <a:extLst>
            <a:ext uri="{FF2B5EF4-FFF2-40B4-BE49-F238E27FC236}">
              <a16:creationId xmlns:a16="http://schemas.microsoft.com/office/drawing/2014/main" id="{A2C6D6AA-D017-4EDB-8389-604F53271434}"/>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13410" y="92498"/>
          <a:ext cx="1065927" cy="52936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126365</xdr:colOff>
      <xdr:row>3</xdr:row>
      <xdr:rowOff>137418</xdr:rowOff>
    </xdr:from>
    <xdr:to>
      <xdr:col>7</xdr:col>
      <xdr:colOff>773430</xdr:colOff>
      <xdr:row>27</xdr:row>
      <xdr:rowOff>54210</xdr:rowOff>
    </xdr:to>
    <xdr:graphicFrame macro="">
      <xdr:nvGraphicFramePr>
        <xdr:cNvPr id="2" name="Chart 1">
          <a:extLst>
            <a:ext uri="{FF2B5EF4-FFF2-40B4-BE49-F238E27FC236}">
              <a16:creationId xmlns:a16="http://schemas.microsoft.com/office/drawing/2014/main" id="{AABA1AB8-889F-417D-ADA0-D87986BAF4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130175</xdr:colOff>
      <xdr:row>3</xdr:row>
      <xdr:rowOff>136995</xdr:rowOff>
    </xdr:from>
    <xdr:to>
      <xdr:col>23</xdr:col>
      <xdr:colOff>74375</xdr:colOff>
      <xdr:row>27</xdr:row>
      <xdr:rowOff>54210</xdr:rowOff>
    </xdr:to>
    <xdr:graphicFrame macro="">
      <xdr:nvGraphicFramePr>
        <xdr:cNvPr id="3" name="Comparison NPV/Points">
          <a:extLst>
            <a:ext uri="{FF2B5EF4-FFF2-40B4-BE49-F238E27FC236}">
              <a16:creationId xmlns:a16="http://schemas.microsoft.com/office/drawing/2014/main" id="{414922F9-4F44-4E10-B4E9-30797AF2CA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3810</xdr:colOff>
      <xdr:row>0</xdr:row>
      <xdr:rowOff>92498</xdr:rowOff>
    </xdr:from>
    <xdr:to>
      <xdr:col>1</xdr:col>
      <xdr:colOff>1069737</xdr:colOff>
      <xdr:row>1</xdr:row>
      <xdr:rowOff>438984</xdr:rowOff>
    </xdr:to>
    <xdr:pic>
      <xdr:nvPicPr>
        <xdr:cNvPr id="4" name="Picture 13">
          <a:extLst>
            <a:ext uri="{FF2B5EF4-FFF2-40B4-BE49-F238E27FC236}">
              <a16:creationId xmlns:a16="http://schemas.microsoft.com/office/drawing/2014/main" id="{EBB14B7D-812C-4903-BE52-500BA90247F4}"/>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13410" y="92498"/>
          <a:ext cx="1065927" cy="52936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3810</xdr:colOff>
      <xdr:row>0</xdr:row>
      <xdr:rowOff>92498</xdr:rowOff>
    </xdr:from>
    <xdr:to>
      <xdr:col>1</xdr:col>
      <xdr:colOff>1069737</xdr:colOff>
      <xdr:row>1</xdr:row>
      <xdr:rowOff>438984</xdr:rowOff>
    </xdr:to>
    <xdr:pic>
      <xdr:nvPicPr>
        <xdr:cNvPr id="4" name="Picture 3">
          <a:extLst>
            <a:ext uri="{FF2B5EF4-FFF2-40B4-BE49-F238E27FC236}">
              <a16:creationId xmlns:a16="http://schemas.microsoft.com/office/drawing/2014/main" id="{A6A047DB-A82C-4F86-8511-CE92301CA6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3410" y="92498"/>
          <a:ext cx="1065927" cy="529366"/>
        </a:xfrm>
        <a:prstGeom prst="rect">
          <a:avLst/>
        </a:prstGeom>
      </xdr:spPr>
    </xdr:pic>
    <xdr:clientData/>
  </xdr:twoCellAnchor>
  <xdr:twoCellAnchor>
    <xdr:from>
      <xdr:col>0</xdr:col>
      <xdr:colOff>59071</xdr:colOff>
      <xdr:row>3</xdr:row>
      <xdr:rowOff>96615</xdr:rowOff>
    </xdr:from>
    <xdr:to>
      <xdr:col>25</xdr:col>
      <xdr:colOff>283773</xdr:colOff>
      <xdr:row>31</xdr:row>
      <xdr:rowOff>132818</xdr:rowOff>
    </xdr:to>
    <xdr:grpSp>
      <xdr:nvGrpSpPr>
        <xdr:cNvPr id="10" name="Group 9">
          <a:extLst>
            <a:ext uri="{FF2B5EF4-FFF2-40B4-BE49-F238E27FC236}">
              <a16:creationId xmlns:a16="http://schemas.microsoft.com/office/drawing/2014/main" id="{E36F74AF-6226-AFB7-4414-8F83F180B4E1}"/>
            </a:ext>
          </a:extLst>
        </xdr:cNvPr>
        <xdr:cNvGrpSpPr/>
      </xdr:nvGrpSpPr>
      <xdr:grpSpPr>
        <a:xfrm>
          <a:off x="59071" y="1011015"/>
          <a:ext cx="17224922" cy="4981583"/>
          <a:chOff x="1224931" y="1003887"/>
          <a:chExt cx="17197038" cy="5082056"/>
        </a:xfrm>
      </xdr:grpSpPr>
      <xdr:graphicFrame macro="">
        <xdr:nvGraphicFramePr>
          <xdr:cNvPr id="5" name="Chart 1">
            <a:extLst>
              <a:ext uri="{FF2B5EF4-FFF2-40B4-BE49-F238E27FC236}">
                <a16:creationId xmlns:a16="http://schemas.microsoft.com/office/drawing/2014/main" id="{C9A475D8-12A6-C166-CA1F-F02E1798D17C}"/>
              </a:ext>
            </a:extLst>
          </xdr:cNvPr>
          <xdr:cNvGraphicFramePr/>
        </xdr:nvGraphicFramePr>
        <xdr:xfrm>
          <a:off x="1225443" y="1007533"/>
          <a:ext cx="5413376" cy="2509520"/>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6" name="Chart 2">
            <a:extLst>
              <a:ext uri="{FF2B5EF4-FFF2-40B4-BE49-F238E27FC236}">
                <a16:creationId xmlns:a16="http://schemas.microsoft.com/office/drawing/2014/main" id="{7117106C-87D1-9005-97D6-8EF0010B8735}"/>
              </a:ext>
            </a:extLst>
          </xdr:cNvPr>
          <xdr:cNvGraphicFramePr/>
        </xdr:nvGraphicFramePr>
        <xdr:xfrm>
          <a:off x="1224931" y="3576743"/>
          <a:ext cx="5414400" cy="2509200"/>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7" name="Chart 3">
            <a:extLst>
              <a:ext uri="{FF2B5EF4-FFF2-40B4-BE49-F238E27FC236}">
                <a16:creationId xmlns:a16="http://schemas.microsoft.com/office/drawing/2014/main" id="{98FDDCA6-96E4-E973-66C3-5758E8DF9352}"/>
              </a:ext>
            </a:extLst>
          </xdr:cNvPr>
          <xdr:cNvGraphicFramePr>
            <a:graphicFrameLocks/>
          </xdr:cNvGraphicFramePr>
        </xdr:nvGraphicFramePr>
        <xdr:xfrm>
          <a:off x="7286973" y="1007853"/>
          <a:ext cx="5414400" cy="2509200"/>
        </xdr:xfrm>
        <a:graphic>
          <a:graphicData uri="http://schemas.openxmlformats.org/drawingml/2006/chart">
            <c:chart xmlns:c="http://schemas.openxmlformats.org/drawingml/2006/chart" xmlns:r="http://schemas.openxmlformats.org/officeDocument/2006/relationships" r:id="rId4"/>
          </a:graphicData>
        </a:graphic>
      </xdr:graphicFrame>
      <xdr:graphicFrame macro="">
        <xdr:nvGraphicFramePr>
          <xdr:cNvPr id="8" name="Chart 5">
            <a:extLst>
              <a:ext uri="{FF2B5EF4-FFF2-40B4-BE49-F238E27FC236}">
                <a16:creationId xmlns:a16="http://schemas.microsoft.com/office/drawing/2014/main" id="{239D41FC-3B02-0AEE-21FC-AD9A5101C222}"/>
              </a:ext>
            </a:extLst>
          </xdr:cNvPr>
          <xdr:cNvGraphicFramePr/>
        </xdr:nvGraphicFramePr>
        <xdr:xfrm>
          <a:off x="7283186" y="3576743"/>
          <a:ext cx="5414400" cy="2509200"/>
        </xdr:xfrm>
        <a:graphic>
          <a:graphicData uri="http://schemas.openxmlformats.org/drawingml/2006/chart">
            <c:chart xmlns:c="http://schemas.openxmlformats.org/drawingml/2006/chart" xmlns:r="http://schemas.openxmlformats.org/officeDocument/2006/relationships" r:id="rId5"/>
          </a:graphicData>
        </a:graphic>
      </xdr:graphicFrame>
      <xdr:graphicFrame macro="">
        <xdr:nvGraphicFramePr>
          <xdr:cNvPr id="9" name="Chart 6">
            <a:extLst>
              <a:ext uri="{FF2B5EF4-FFF2-40B4-BE49-F238E27FC236}">
                <a16:creationId xmlns:a16="http://schemas.microsoft.com/office/drawing/2014/main" id="{6609CC1C-264F-B1BA-2747-7EA4D9CFB965}"/>
              </a:ext>
            </a:extLst>
          </xdr:cNvPr>
          <xdr:cNvGraphicFramePr/>
        </xdr:nvGraphicFramePr>
        <xdr:xfrm>
          <a:off x="13007569" y="1003887"/>
          <a:ext cx="5414400" cy="2509200"/>
        </xdr:xfrm>
        <a:graphic>
          <a:graphicData uri="http://schemas.openxmlformats.org/drawingml/2006/chart">
            <c:chart xmlns:c="http://schemas.openxmlformats.org/drawingml/2006/chart" xmlns:r="http://schemas.openxmlformats.org/officeDocument/2006/relationships" r:id="rId6"/>
          </a:graphicData>
        </a:graphic>
      </xdr:graphicFrame>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3810</xdr:colOff>
      <xdr:row>0</xdr:row>
      <xdr:rowOff>92498</xdr:rowOff>
    </xdr:from>
    <xdr:to>
      <xdr:col>1</xdr:col>
      <xdr:colOff>1069737</xdr:colOff>
      <xdr:row>1</xdr:row>
      <xdr:rowOff>438984</xdr:rowOff>
    </xdr:to>
    <xdr:pic>
      <xdr:nvPicPr>
        <xdr:cNvPr id="2" name="Picture 3">
          <a:extLst>
            <a:ext uri="{FF2B5EF4-FFF2-40B4-BE49-F238E27FC236}">
              <a16:creationId xmlns:a16="http://schemas.microsoft.com/office/drawing/2014/main" id="{E2F97FA1-3D7A-4A41-B3CF-4A60CCDD7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8130" y="92498"/>
          <a:ext cx="1065927" cy="529366"/>
        </a:xfrm>
        <a:prstGeom prst="rect">
          <a:avLst/>
        </a:prstGeom>
      </xdr:spPr>
    </xdr:pic>
    <xdr:clientData/>
  </xdr:twoCellAnchor>
  <xdr:twoCellAnchor>
    <xdr:from>
      <xdr:col>0</xdr:col>
      <xdr:colOff>257191</xdr:colOff>
      <xdr:row>3</xdr:row>
      <xdr:rowOff>152400</xdr:rowOff>
    </xdr:from>
    <xdr:to>
      <xdr:col>25</xdr:col>
      <xdr:colOff>481893</xdr:colOff>
      <xdr:row>32</xdr:row>
      <xdr:rowOff>13343</xdr:rowOff>
    </xdr:to>
    <xdr:grpSp>
      <xdr:nvGrpSpPr>
        <xdr:cNvPr id="3" name="Group 9">
          <a:extLst>
            <a:ext uri="{FF2B5EF4-FFF2-40B4-BE49-F238E27FC236}">
              <a16:creationId xmlns:a16="http://schemas.microsoft.com/office/drawing/2014/main" id="{757F397C-B386-4AEC-89C7-F505F6393668}"/>
            </a:ext>
          </a:extLst>
        </xdr:cNvPr>
        <xdr:cNvGrpSpPr/>
      </xdr:nvGrpSpPr>
      <xdr:grpSpPr>
        <a:xfrm>
          <a:off x="257191" y="1068081"/>
          <a:ext cx="17276853" cy="4913195"/>
          <a:chOff x="1224931" y="1003887"/>
          <a:chExt cx="17197038" cy="5082056"/>
        </a:xfrm>
      </xdr:grpSpPr>
      <xdr:graphicFrame macro="">
        <xdr:nvGraphicFramePr>
          <xdr:cNvPr id="4" name="Chart 1">
            <a:extLst>
              <a:ext uri="{FF2B5EF4-FFF2-40B4-BE49-F238E27FC236}">
                <a16:creationId xmlns:a16="http://schemas.microsoft.com/office/drawing/2014/main" id="{350F299C-7C49-B864-C984-7E3A3E9FDDE7}"/>
              </a:ext>
            </a:extLst>
          </xdr:cNvPr>
          <xdr:cNvGraphicFramePr/>
        </xdr:nvGraphicFramePr>
        <xdr:xfrm>
          <a:off x="1225443" y="1007533"/>
          <a:ext cx="5413376" cy="2509520"/>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Chart 2">
            <a:extLst>
              <a:ext uri="{FF2B5EF4-FFF2-40B4-BE49-F238E27FC236}">
                <a16:creationId xmlns:a16="http://schemas.microsoft.com/office/drawing/2014/main" id="{7BCFDE7D-C333-C5EC-2F98-B6EF2FEC06E6}"/>
              </a:ext>
            </a:extLst>
          </xdr:cNvPr>
          <xdr:cNvGraphicFramePr/>
        </xdr:nvGraphicFramePr>
        <xdr:xfrm>
          <a:off x="1224931" y="3576743"/>
          <a:ext cx="5414400" cy="2509200"/>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3">
            <a:extLst>
              <a:ext uri="{FF2B5EF4-FFF2-40B4-BE49-F238E27FC236}">
                <a16:creationId xmlns:a16="http://schemas.microsoft.com/office/drawing/2014/main" id="{39678B36-F4A3-696F-513D-B18A9E068FEA}"/>
              </a:ext>
            </a:extLst>
          </xdr:cNvPr>
          <xdr:cNvGraphicFramePr>
            <a:graphicFrameLocks/>
          </xdr:cNvGraphicFramePr>
        </xdr:nvGraphicFramePr>
        <xdr:xfrm>
          <a:off x="7286973" y="1007853"/>
          <a:ext cx="5414400" cy="2509200"/>
        </xdr:xfrm>
        <a:graphic>
          <a:graphicData uri="http://schemas.openxmlformats.org/drawingml/2006/chart">
            <c:chart xmlns:c="http://schemas.openxmlformats.org/drawingml/2006/chart" xmlns:r="http://schemas.openxmlformats.org/officeDocument/2006/relationships" r:id="rId4"/>
          </a:graphicData>
        </a:graphic>
      </xdr:graphicFrame>
      <xdr:graphicFrame macro="">
        <xdr:nvGraphicFramePr>
          <xdr:cNvPr id="7" name="Chart 5">
            <a:extLst>
              <a:ext uri="{FF2B5EF4-FFF2-40B4-BE49-F238E27FC236}">
                <a16:creationId xmlns:a16="http://schemas.microsoft.com/office/drawing/2014/main" id="{69F1EC86-002D-5A2D-049F-E94EC15D6E00}"/>
              </a:ext>
            </a:extLst>
          </xdr:cNvPr>
          <xdr:cNvGraphicFramePr/>
        </xdr:nvGraphicFramePr>
        <xdr:xfrm>
          <a:off x="7283186" y="3576743"/>
          <a:ext cx="5414400" cy="2509200"/>
        </xdr:xfrm>
        <a:graphic>
          <a:graphicData uri="http://schemas.openxmlformats.org/drawingml/2006/chart">
            <c:chart xmlns:c="http://schemas.openxmlformats.org/drawingml/2006/chart" xmlns:r="http://schemas.openxmlformats.org/officeDocument/2006/relationships" r:id="rId5"/>
          </a:graphicData>
        </a:graphic>
      </xdr:graphicFrame>
      <xdr:graphicFrame macro="">
        <xdr:nvGraphicFramePr>
          <xdr:cNvPr id="8" name="Chart 6">
            <a:extLst>
              <a:ext uri="{FF2B5EF4-FFF2-40B4-BE49-F238E27FC236}">
                <a16:creationId xmlns:a16="http://schemas.microsoft.com/office/drawing/2014/main" id="{F83781A8-BC59-3E36-6040-6C323FECBAAD}"/>
              </a:ext>
            </a:extLst>
          </xdr:cNvPr>
          <xdr:cNvGraphicFramePr/>
        </xdr:nvGraphicFramePr>
        <xdr:xfrm>
          <a:off x="13007569" y="1003887"/>
          <a:ext cx="5414400" cy="2509200"/>
        </xdr:xfrm>
        <a:graphic>
          <a:graphicData uri="http://schemas.openxmlformats.org/drawingml/2006/chart">
            <c:chart xmlns:c="http://schemas.openxmlformats.org/drawingml/2006/chart" xmlns:r="http://schemas.openxmlformats.org/officeDocument/2006/relationships" r:id="rId6"/>
          </a:graphicData>
        </a:graphic>
      </xdr:graphicFrame>
    </xdr:grp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3810</xdr:colOff>
      <xdr:row>0</xdr:row>
      <xdr:rowOff>92498</xdr:rowOff>
    </xdr:from>
    <xdr:to>
      <xdr:col>1</xdr:col>
      <xdr:colOff>1069737</xdr:colOff>
      <xdr:row>1</xdr:row>
      <xdr:rowOff>438984</xdr:rowOff>
    </xdr:to>
    <xdr:pic>
      <xdr:nvPicPr>
        <xdr:cNvPr id="2" name="Picture 1">
          <a:extLst>
            <a:ext uri="{FF2B5EF4-FFF2-40B4-BE49-F238E27FC236}">
              <a16:creationId xmlns:a16="http://schemas.microsoft.com/office/drawing/2014/main" id="{79422875-05AF-40F5-A266-39F1DD2789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3410" y="92498"/>
          <a:ext cx="1065927" cy="529366"/>
        </a:xfrm>
        <a:prstGeom prst="rect">
          <a:avLst/>
        </a:prstGeom>
      </xdr:spPr>
    </xdr:pic>
    <xdr:clientData/>
  </xdr:twoCellAnchor>
  <xdr:oneCellAnchor>
    <xdr:from>
      <xdr:col>0</xdr:col>
      <xdr:colOff>92208</xdr:colOff>
      <xdr:row>3</xdr:row>
      <xdr:rowOff>124286</xdr:rowOff>
    </xdr:from>
    <xdr:ext cx="5995035" cy="5365577"/>
    <xdr:graphicFrame macro="">
      <xdr:nvGraphicFramePr>
        <xdr:cNvPr id="3" name="Chart 5">
          <a:extLst>
            <a:ext uri="{FF2B5EF4-FFF2-40B4-BE49-F238E27FC236}">
              <a16:creationId xmlns:a16="http://schemas.microsoft.com/office/drawing/2014/main" id="{9F25A5D1-88AC-6D6C-C985-A15F006FCF6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wsDr>
</file>

<file path=xl/drawings/drawing9.xml><?xml version="1.0" encoding="utf-8"?>
<xdr:wsDr xmlns:xdr="http://schemas.openxmlformats.org/drawingml/2006/spreadsheetDrawing" xmlns:a="http://schemas.openxmlformats.org/drawingml/2006/main">
  <xdr:twoCellAnchor>
    <xdr:from>
      <xdr:col>1</xdr:col>
      <xdr:colOff>3810</xdr:colOff>
      <xdr:row>0</xdr:row>
      <xdr:rowOff>92498</xdr:rowOff>
    </xdr:from>
    <xdr:to>
      <xdr:col>1</xdr:col>
      <xdr:colOff>1069737</xdr:colOff>
      <xdr:row>1</xdr:row>
      <xdr:rowOff>438984</xdr:rowOff>
    </xdr:to>
    <xdr:pic>
      <xdr:nvPicPr>
        <xdr:cNvPr id="2" name="Picture 1">
          <a:extLst>
            <a:ext uri="{FF2B5EF4-FFF2-40B4-BE49-F238E27FC236}">
              <a16:creationId xmlns:a16="http://schemas.microsoft.com/office/drawing/2014/main" id="{4023EE10-2DF8-446E-B783-46A3266C3C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3410" y="92498"/>
          <a:ext cx="1065927" cy="529366"/>
        </a:xfrm>
        <a:prstGeom prst="rect">
          <a:avLst/>
        </a:prstGeom>
      </xdr:spPr>
    </xdr:pic>
    <xdr:clientData/>
  </xdr:twoCellAnchor>
  <xdr:oneCellAnchor>
    <xdr:from>
      <xdr:col>0</xdr:col>
      <xdr:colOff>92208</xdr:colOff>
      <xdr:row>3</xdr:row>
      <xdr:rowOff>124286</xdr:rowOff>
    </xdr:from>
    <xdr:ext cx="5995035" cy="5365577"/>
    <xdr:graphicFrame macro="">
      <xdr:nvGraphicFramePr>
        <xdr:cNvPr id="3" name="Chart 5">
          <a:extLst>
            <a:ext uri="{FF2B5EF4-FFF2-40B4-BE49-F238E27FC236}">
              <a16:creationId xmlns:a16="http://schemas.microsoft.com/office/drawing/2014/main" id="{2F2E1BB9-BE49-4BB1-9DCE-21139A60E4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wsDr>
</file>

<file path=xl/theme/theme1.xml><?xml version="1.0" encoding="utf-8"?>
<a:theme xmlns:a="http://schemas.openxmlformats.org/drawingml/2006/main" name="Sheets">
  <a:themeElements>
    <a:clrScheme name="# EPO Colors">
      <a:dk1>
        <a:srgbClr val="333A44"/>
      </a:dk1>
      <a:lt1>
        <a:srgbClr val="B2B6BB"/>
      </a:lt1>
      <a:dk2>
        <a:srgbClr val="404955"/>
      </a:dk2>
      <a:lt2>
        <a:srgbClr val="D9DBDD"/>
      </a:lt2>
      <a:accent1>
        <a:srgbClr val="D93317"/>
      </a:accent1>
      <a:accent2>
        <a:srgbClr val="30CCBF"/>
      </a:accent2>
      <a:accent3>
        <a:srgbClr val="D4DB12"/>
      </a:accent3>
      <a:accent4>
        <a:srgbClr val="337878"/>
      </a:accent4>
      <a:accent5>
        <a:srgbClr val="0262CA"/>
      </a:accent5>
      <a:accent6>
        <a:srgbClr val="FF8200"/>
      </a:accent6>
      <a:hlink>
        <a:srgbClr val="0000FF"/>
      </a:hlink>
      <a:folHlink>
        <a:srgbClr val="800080"/>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ebextensions/_rels/taskpanes.xml.rels><?xml version="1.0" encoding="UTF-8" standalone="yes"?>
<Relationships xmlns="http://schemas.openxmlformats.org/package/2006/relationships"><Relationship Id="rId3" Type="http://schemas.microsoft.com/office/2011/relationships/webextension" Target="webextension3.xml"/><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5">
    <wetp:webextensionref xmlns:r="http://schemas.openxmlformats.org/officeDocument/2006/relationships" r:id="rId1"/>
  </wetp:taskpane>
  <wetp:taskpane dockstate="right" visibility="0" width="438" row="6">
    <wetp:webextensionref xmlns:r="http://schemas.openxmlformats.org/officeDocument/2006/relationships" r:id="rId2"/>
  </wetp:taskpane>
  <wetp:taskpane dockstate="right" visibility="0" width="438" row="7">
    <wetp:webextensionref xmlns:r="http://schemas.openxmlformats.org/officeDocument/2006/relationships" r:id="rId3"/>
  </wetp:taskpane>
</wetp:taskpanes>
</file>

<file path=xl/webextensions/webextension1.xml><?xml version="1.0" encoding="utf-8"?>
<we:webextension xmlns:we="http://schemas.microsoft.com/office/webextensions/webextension/2010/11" id="{1E0243B8-17C7-46CA-B082-9D4D7BD55CC1}">
  <we:reference id="WA200005669" version="2.0.0.0" store="Omex" storeType="OMEX"/>
  <we:alternateReferences>
    <we:reference id="WA200005669" version="2.0.0.0" store="WA200005669" storeType="OMEX"/>
  </we:alternateReferences>
  <we:properties/>
  <we:bindings/>
  <we:snapshot xmlns:r="http://schemas.openxmlformats.org/officeDocument/2006/relationships"/>
</we:webextension>
</file>

<file path=xl/webextensions/webextension2.xml><?xml version="1.0" encoding="utf-8"?>
<we:webextension xmlns:we="http://schemas.microsoft.com/office/webextensions/webextension/2010/11" id="{6B2A7C06-946D-49E5-B664-1E30171A4F6C}">
  <we:reference id="WA200005502" version="1.0.0.12" store="Omex" storeType="OMEX"/>
  <we:alternateReferences>
    <we:reference id="WA200005502" version="1.0.0.12" store="WA200005502" storeType="OMEX"/>
  </we:alternateReferences>
  <we:properties>
    <we:property name="docId" value="&quot;m7DWq7j_l_gErTJiFlUy-&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_xldudf_GPT</we:customFunctionIds>
        <we:customFunctionIds>_xldudf_GPT_LIST</we:customFunctionIds>
        <we:customFunctionIds>_xldudf_GPT_HLIST</we:customFunctionIds>
        <we:customFunctionIds>_xldudf_GPT_CLASSIFY</we:customFunctionIds>
        <we:customFunctionIds>_xldudf_GPT_TRANSLATE</we:customFunctionIds>
        <we:customFunctionIds>_xldudf_GPT_EXTRACT</we:customFunctionIds>
        <we:customFunctionIds>_xldudf_GPT_TAG</we:customFunctionIds>
        <we:customFunctionIds>_xldudf_GPT_CONVERT</we:customFunctionIds>
        <we:customFunctionIds>_xldudf_GPT_FORMAT</we:customFunctionIds>
        <we:customFunctionIds>_xldudf_GPT_SUMMARIZE</we:customFunctionIds>
        <we:customFunctionIds>_xldudf_GPT_TABLE</we:customFunctionIds>
        <we:customFunctionIds>_xldudf_GPT_FILL</we:customFunctionIds>
        <we:customFunctionIds>_xldudf_GPT_SPLIT</we:customFunctionIds>
        <we:customFunctionIds>_xldudf_GPT_HSPLIT</we:customFunctionIds>
        <we:customFunctionIds>_xldudf_GPT_EDIT</we:customFunctionIds>
        <we:customFunctionIds>_xldudf_GPT_MATCH</we:customFunctionIds>
        <we:customFunctionIds>_xldudf_GPT_VISION</we:customFunctionIds>
        <we:customFunctionIds>_xldudf_GPT_WEB</we:customFunctionIds>
      </we:customFunctionIdList>
    </a:ext>
  </we:extLst>
</we:webextension>
</file>

<file path=xl/webextensions/webextension3.xml><?xml version="1.0" encoding="utf-8"?>
<we:webextension xmlns:we="http://schemas.microsoft.com/office/webextensions/webextension/2010/11" id="{C491D4F4-AE78-40BB-948C-EFAF7DF3A4D0}">
  <we:reference id="WA200005271" version="2.5.5.0" store="Omex" storeType="OMEX"/>
  <we:alternateReferences>
    <we:reference id="WA200005271" version="2.5.5.0" store="WA200005271"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_xldudf_AI_TABLE</we:customFunctionIds>
        <we:customFunctionIds>_xldudf_AI_FILL</we:customFunctionIds>
        <we:customFunctionIds>_xldudf_AI_LIST</we:customFunctionIds>
        <we:customFunctionIds>_xldudf_AI_ASK</we:customFunctionIds>
        <we:customFunctionIds>_xldudf_AI_FORMAT</we:customFunctionIds>
        <we:customFunctionIds>_xldudf_AI_EXTRACT</we:customFunctionIds>
        <we:customFunctionIds>_xldudf_AI_TRANSLATE</we:customFunctionIds>
        <we:customFunctionIds>_xldudf_AI_CHOICE</we:customFunctionIds>
      </we:customFunctionIdList>
    </a:ext>
  </we:extLst>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www.epo.org/ipscore" TargetMode="External"/></Relationships>
</file>

<file path=xl/worksheets/_rels/sheet20.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www.epo.org/ipscore"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new.epo.org/en/service-support/ordering/terms-and-conditions" TargetMode="External"/><Relationship Id="rId1" Type="http://schemas.openxmlformats.org/officeDocument/2006/relationships/hyperlink" Target="https://www.epo.org/searching-for-patents/business/ipscore.html" TargetMode="External"/><Relationship Id="rId4"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B48A7-C73B-459B-9662-BC7D148A16E6}">
  <sheetPr codeName="Sheet10"/>
  <dimension ref="A1:AN1000"/>
  <sheetViews>
    <sheetView topLeftCell="B1" zoomScale="70" zoomScaleNormal="70" workbookViewId="0">
      <selection activeCell="E41" sqref="E41"/>
    </sheetView>
  </sheetViews>
  <sheetFormatPr defaultColWidth="14.44140625" defaultRowHeight="15" customHeight="1"/>
  <cols>
    <col min="1" max="2" width="8.5546875" customWidth="1"/>
    <col min="3" max="3" width="13.5546875" customWidth="1"/>
    <col min="4" max="4" width="6.6640625" customWidth="1"/>
    <col min="5" max="6" width="8.5546875" customWidth="1"/>
    <col min="7" max="7" width="19.44140625" customWidth="1"/>
    <col min="8" max="8" width="8.5546875" style="10" customWidth="1"/>
    <col min="9" max="9" width="8.5546875" customWidth="1"/>
    <col min="10" max="10" width="30.44140625" customWidth="1"/>
    <col min="11" max="11" width="45.44140625" customWidth="1"/>
    <col min="12" max="12" width="79.33203125" customWidth="1"/>
    <col min="13" max="14" width="14.33203125" customWidth="1"/>
    <col min="15" max="22" width="8.5546875" customWidth="1"/>
    <col min="23" max="23" width="16.5546875" customWidth="1"/>
    <col min="24" max="24" width="6.33203125" customWidth="1"/>
    <col min="25" max="25" width="13" customWidth="1"/>
    <col min="26" max="26" width="8.5546875" customWidth="1"/>
    <col min="27" max="27" width="7.5546875" customWidth="1"/>
    <col min="28" max="28" width="9.44140625" customWidth="1"/>
    <col min="29" max="29" width="10.44140625" customWidth="1"/>
    <col min="30" max="30" width="24.33203125" bestFit="1" customWidth="1"/>
    <col min="40" max="40" width="18.5546875" bestFit="1" customWidth="1"/>
  </cols>
  <sheetData>
    <row r="1" spans="1:40" ht="14.25" customHeight="1">
      <c r="A1" s="176" t="s">
        <v>0</v>
      </c>
      <c r="B1" s="176" t="s">
        <v>1</v>
      </c>
      <c r="C1" s="176" t="s">
        <v>2</v>
      </c>
      <c r="D1" s="176" t="s">
        <v>3</v>
      </c>
      <c r="E1" s="176" t="s">
        <v>4</v>
      </c>
      <c r="F1" t="s">
        <v>5</v>
      </c>
      <c r="G1" t="s">
        <v>6</v>
      </c>
      <c r="H1" s="10" t="s">
        <v>7</v>
      </c>
      <c r="I1" t="s">
        <v>8</v>
      </c>
      <c r="J1" t="s">
        <v>9</v>
      </c>
      <c r="K1" t="s">
        <v>10</v>
      </c>
      <c r="L1" t="s">
        <v>11</v>
      </c>
      <c r="M1" t="s">
        <v>12</v>
      </c>
      <c r="N1" t="s">
        <v>13</v>
      </c>
      <c r="O1" s="176" t="s">
        <v>14</v>
      </c>
      <c r="P1" s="176" t="s">
        <v>15</v>
      </c>
      <c r="Q1" s="176" t="s">
        <v>16</v>
      </c>
      <c r="R1" s="176" t="s">
        <v>17</v>
      </c>
      <c r="S1" s="176" t="s">
        <v>18</v>
      </c>
      <c r="T1" s="176" t="s">
        <v>19</v>
      </c>
      <c r="U1" s="176" t="s">
        <v>20</v>
      </c>
      <c r="V1" s="176" t="s">
        <v>21</v>
      </c>
      <c r="X1" s="176" t="s">
        <v>22</v>
      </c>
      <c r="Y1" s="176" t="s">
        <v>23</v>
      </c>
      <c r="Z1" s="176" t="s">
        <v>24</v>
      </c>
      <c r="AA1" s="176" t="s">
        <v>25</v>
      </c>
      <c r="AB1" s="176" t="s">
        <v>26</v>
      </c>
      <c r="AD1" s="176" t="s">
        <v>27</v>
      </c>
      <c r="AE1" s="176" t="s">
        <v>28</v>
      </c>
      <c r="AF1" s="176" t="s">
        <v>29</v>
      </c>
      <c r="AG1" t="str">
        <f>J1</f>
        <v>Answer 1 point</v>
      </c>
      <c r="AH1" t="str">
        <f>K1</f>
        <v>Answer 2 points</v>
      </c>
      <c r="AI1" t="str">
        <f>L1</f>
        <v>Answer 3 points</v>
      </c>
      <c r="AJ1" t="str">
        <f>M1</f>
        <v>Answer 4 points</v>
      </c>
      <c r="AK1" t="str">
        <f>N1</f>
        <v>Answer 5 points</v>
      </c>
      <c r="AL1" t="s">
        <v>30</v>
      </c>
      <c r="AM1" t="s">
        <v>31</v>
      </c>
      <c r="AN1" t="s">
        <v>32</v>
      </c>
    </row>
    <row r="2" spans="1:40" ht="14.25" customHeight="1">
      <c r="A2" s="176" t="s">
        <v>33</v>
      </c>
      <c r="B2" s="176" t="s">
        <v>34</v>
      </c>
      <c r="C2" s="176" t="s">
        <v>35</v>
      </c>
      <c r="D2" s="176">
        <v>0</v>
      </c>
      <c r="E2" s="176" t="s">
        <v>36</v>
      </c>
      <c r="F2" s="176" t="str">
        <f>C2&amp;":"&amp;" "&amp;E2</f>
        <v>A1: What is the status of the patent?</v>
      </c>
      <c r="G2" s="176" t="s">
        <v>37</v>
      </c>
      <c r="H2" s="177" t="s">
        <v>38</v>
      </c>
      <c r="I2" s="176" t="s">
        <v>39</v>
      </c>
      <c r="J2" s="176" t="str">
        <f t="shared" ref="J2:J41" si="0">"1 - "&amp;X2</f>
        <v>1 - Patent not yet applied for</v>
      </c>
      <c r="K2" s="176" t="str">
        <f t="shared" ref="K2:K41" si="1">"2 - "&amp;Y2</f>
        <v>2 - Patent application filed</v>
      </c>
      <c r="L2" s="176" t="str">
        <f t="shared" ref="L2:L41" si="2">"3 - "&amp;Z2</f>
        <v>3 - Novelty search and patentability evaluation completed</v>
      </c>
      <c r="M2" s="176" t="str">
        <f t="shared" ref="M2:M41" si="3">"4 - "&amp;AA2</f>
        <v>4 - Patent granted</v>
      </c>
      <c r="N2" s="176" t="str">
        <f t="shared" ref="N2:N41" si="4">"5 - "&amp;AB2</f>
        <v>5 - Opposition period expired</v>
      </c>
      <c r="O2" s="176">
        <v>1</v>
      </c>
      <c r="P2" s="176">
        <v>0</v>
      </c>
      <c r="Q2" s="176">
        <v>0</v>
      </c>
      <c r="X2" s="176" t="s">
        <v>40</v>
      </c>
      <c r="Y2" s="176" t="s">
        <v>41</v>
      </c>
      <c r="Z2" s="176" t="s">
        <v>42</v>
      </c>
      <c r="AA2" s="176" t="s">
        <v>43</v>
      </c>
      <c r="AB2" s="176" t="s">
        <v>44</v>
      </c>
      <c r="AD2" t="str">
        <f t="shared" ref="AD2:AD41" si="5">C2</f>
        <v>A1</v>
      </c>
      <c r="AE2">
        <f>IF('Adapted questions and answers'!F2='Original questions and answers'!F2,0,1)</f>
        <v>0</v>
      </c>
      <c r="AF2">
        <f>IF('Adapted questions and answers'!G2='Original questions and answers'!G2,0,1)</f>
        <v>0</v>
      </c>
      <c r="AG2">
        <f>IF('Adapted questions and answers'!J2='Original questions and answers'!J2,0,1)</f>
        <v>0</v>
      </c>
      <c r="AH2">
        <f>IF('Adapted questions and answers'!K2='Original questions and answers'!K2,0,1)</f>
        <v>0</v>
      </c>
      <c r="AI2">
        <f>IF('Adapted questions and answers'!L2='Original questions and answers'!L2,0,1)</f>
        <v>0</v>
      </c>
      <c r="AJ2">
        <f>IF('Adapted questions and answers'!M2='Original questions and answers'!M2,0,1)</f>
        <v>0</v>
      </c>
      <c r="AK2">
        <f>IF('Adapted questions and answers'!N2='Original questions and answers'!N2,0,1)</f>
        <v>0</v>
      </c>
      <c r="AL2">
        <f>AE2+SUM(AG2:AK2)</f>
        <v>0</v>
      </c>
      <c r="AM2">
        <f>IF('Adapted questions and answers'!$O2='Original questions and answers'!$O2,0,1)</f>
        <v>0</v>
      </c>
      <c r="AN2">
        <f>IF('Adapted questions and answers'!$Q2='Original questions and answers'!$P2,0,1)</f>
        <v>0</v>
      </c>
    </row>
    <row r="3" spans="1:40" ht="14.25" customHeight="1">
      <c r="A3" s="176" t="s">
        <v>45</v>
      </c>
      <c r="B3" s="176" t="s">
        <v>34</v>
      </c>
      <c r="C3" s="176" t="s">
        <v>46</v>
      </c>
      <c r="D3" s="176">
        <v>0</v>
      </c>
      <c r="E3" s="176" t="s">
        <v>47</v>
      </c>
      <c r="F3" s="176" t="str">
        <f t="shared" ref="F3:F41" si="6">C3&amp;":"&amp;" "&amp;E3</f>
        <v>A2: What is the patent's legal position of strength?</v>
      </c>
      <c r="G3" s="176" t="s">
        <v>48</v>
      </c>
      <c r="H3" s="177" t="s">
        <v>49</v>
      </c>
      <c r="I3" s="176" t="s">
        <v>39</v>
      </c>
      <c r="J3" s="176" t="str">
        <f t="shared" si="0"/>
        <v>1 - No novelty search</v>
      </c>
      <c r="K3" s="176" t="str">
        <f t="shared" si="1"/>
        <v>2 - Quick and dirty' search (simple database search) performed</v>
      </c>
      <c r="L3" s="176" t="str">
        <f t="shared" si="2"/>
        <v>3 - National office novelty search or similar</v>
      </c>
      <c r="M3" s="176" t="str">
        <f t="shared" si="3"/>
        <v>4 - International novelty search</v>
      </c>
      <c r="N3" s="176" t="str">
        <f t="shared" si="4"/>
        <v>5 - Novelty search and infringement search</v>
      </c>
      <c r="O3" s="176">
        <v>1</v>
      </c>
      <c r="P3" s="176">
        <v>0</v>
      </c>
      <c r="Q3" s="176">
        <v>0</v>
      </c>
      <c r="X3" s="176" t="s">
        <v>50</v>
      </c>
      <c r="Y3" s="1" t="s">
        <v>51</v>
      </c>
      <c r="Z3" s="176" t="s">
        <v>52</v>
      </c>
      <c r="AA3" s="176" t="s">
        <v>53</v>
      </c>
      <c r="AB3" s="176" t="s">
        <v>54</v>
      </c>
      <c r="AD3" t="str">
        <f t="shared" si="5"/>
        <v>A2</v>
      </c>
      <c r="AE3">
        <f>IF('Adapted questions and answers'!F3='Original questions and answers'!F3,0,1)</f>
        <v>0</v>
      </c>
      <c r="AF3">
        <f>IF('Adapted questions and answers'!G3='Original questions and answers'!G3,0,1)</f>
        <v>0</v>
      </c>
      <c r="AG3">
        <f>IF('Adapted questions and answers'!J3='Original questions and answers'!J3,0,1)</f>
        <v>0</v>
      </c>
      <c r="AH3">
        <f>IF('Adapted questions and answers'!K3='Original questions and answers'!K3,0,1)</f>
        <v>0</v>
      </c>
      <c r="AI3">
        <f>IF('Adapted questions and answers'!L3='Original questions and answers'!L3,0,1)</f>
        <v>0</v>
      </c>
      <c r="AJ3">
        <f>IF('Adapted questions and answers'!M3='Original questions and answers'!M3,0,1)</f>
        <v>0</v>
      </c>
      <c r="AK3">
        <f>IF('Adapted questions and answers'!N3='Original questions and answers'!N3,0,1)</f>
        <v>0</v>
      </c>
      <c r="AL3">
        <f t="shared" ref="AL3:AL41" si="7">AE3+SUM(AG3:AK3)</f>
        <v>0</v>
      </c>
      <c r="AM3">
        <f>IF('Adapted questions and answers'!$O3='Original questions and answers'!$O3,0,1)</f>
        <v>0</v>
      </c>
      <c r="AN3">
        <f>IF('Adapted questions and answers'!$Q3='Original questions and answers'!$P3,0,1)</f>
        <v>0</v>
      </c>
    </row>
    <row r="4" spans="1:40" ht="14.25" customHeight="1">
      <c r="A4" s="176" t="s">
        <v>55</v>
      </c>
      <c r="B4" s="176" t="s">
        <v>34</v>
      </c>
      <c r="C4" s="176" t="s">
        <v>56</v>
      </c>
      <c r="D4" s="176">
        <v>0</v>
      </c>
      <c r="E4" s="176" t="s">
        <v>57</v>
      </c>
      <c r="F4" s="176" t="str">
        <f t="shared" si="6"/>
        <v>A3: For how long is the patent still valid?</v>
      </c>
      <c r="G4" s="176" t="s">
        <v>58</v>
      </c>
      <c r="H4" s="177" t="s">
        <v>59</v>
      </c>
      <c r="I4" s="176" t="s">
        <v>39</v>
      </c>
      <c r="J4" s="176" t="str">
        <f t="shared" si="0"/>
        <v>1 - Patent has 0-2 year term remaining</v>
      </c>
      <c r="K4" s="176" t="str">
        <f t="shared" si="1"/>
        <v>2 - Patent has 2-4 year term remaining</v>
      </c>
      <c r="L4" s="176" t="str">
        <f t="shared" si="2"/>
        <v>3 - Patent has 4-8 year term remaining</v>
      </c>
      <c r="M4" s="176" t="str">
        <f t="shared" si="3"/>
        <v>4 - Patent has 8-12 year term remaining</v>
      </c>
      <c r="N4" s="176" t="str">
        <f t="shared" si="4"/>
        <v>5 - Patent has more than a 12-year term remaining</v>
      </c>
      <c r="O4" s="176">
        <v>1</v>
      </c>
      <c r="P4" s="176">
        <v>-1</v>
      </c>
      <c r="Q4" s="176">
        <v>0</v>
      </c>
      <c r="X4" s="176" t="s">
        <v>60</v>
      </c>
      <c r="Y4" s="176" t="s">
        <v>61</v>
      </c>
      <c r="Z4" s="176" t="s">
        <v>62</v>
      </c>
      <c r="AA4" s="176" t="s">
        <v>63</v>
      </c>
      <c r="AB4" s="176" t="s">
        <v>64</v>
      </c>
      <c r="AD4" t="str">
        <f t="shared" si="5"/>
        <v>A3</v>
      </c>
      <c r="AE4">
        <f>IF('Adapted questions and answers'!F4='Original questions and answers'!F4,0,1)</f>
        <v>0</v>
      </c>
      <c r="AF4">
        <f>IF('Adapted questions and answers'!G4='Original questions and answers'!G4,0,1)</f>
        <v>0</v>
      </c>
      <c r="AG4">
        <f>IF('Adapted questions and answers'!J4='Original questions and answers'!J4,0,1)</f>
        <v>0</v>
      </c>
      <c r="AH4">
        <f>IF('Adapted questions and answers'!K4='Original questions and answers'!K4,0,1)</f>
        <v>0</v>
      </c>
      <c r="AI4">
        <f>IF('Adapted questions and answers'!L4='Original questions and answers'!L4,0,1)</f>
        <v>0</v>
      </c>
      <c r="AJ4">
        <f>IF('Adapted questions and answers'!M4='Original questions and answers'!M4,0,1)</f>
        <v>0</v>
      </c>
      <c r="AK4">
        <f>IF('Adapted questions and answers'!N4='Original questions and answers'!N4,0,1)</f>
        <v>0</v>
      </c>
      <c r="AL4">
        <f t="shared" si="7"/>
        <v>0</v>
      </c>
      <c r="AM4">
        <f>IF('Adapted questions and answers'!$O4='Original questions and answers'!$O4,0,1)</f>
        <v>0</v>
      </c>
      <c r="AN4">
        <f>IF('Adapted questions and answers'!$Q4='Original questions and answers'!$P4,0,1)</f>
        <v>0</v>
      </c>
    </row>
    <row r="5" spans="1:40" ht="14.25" customHeight="1">
      <c r="A5" s="176" t="s">
        <v>65</v>
      </c>
      <c r="B5" s="176" t="s">
        <v>34</v>
      </c>
      <c r="C5" s="176" t="s">
        <v>66</v>
      </c>
      <c r="D5" s="176">
        <v>0</v>
      </c>
      <c r="E5" s="176" t="s">
        <v>67</v>
      </c>
      <c r="F5" s="176" t="str">
        <f t="shared" si="6"/>
        <v>A4: How broad and comprehensive are the patent claims?</v>
      </c>
      <c r="G5" s="176" t="s">
        <v>68</v>
      </c>
      <c r="H5" s="177" t="s">
        <v>69</v>
      </c>
      <c r="I5" s="176" t="s">
        <v>39</v>
      </c>
      <c r="J5" s="176" t="str">
        <f t="shared" si="0"/>
        <v>1 - The claims are very narrow and specific</v>
      </c>
      <c r="K5" s="176" t="str">
        <f t="shared" si="1"/>
        <v>2 - The claims are quite narrow</v>
      </c>
      <c r="L5" s="176" t="str">
        <f t="shared" si="2"/>
        <v>3 - The claims are reasonably broad</v>
      </c>
      <c r="M5" s="176" t="str">
        <f t="shared" si="3"/>
        <v>4 - The claims are broadly inclusive</v>
      </c>
      <c r="N5" s="176" t="str">
        <f t="shared" si="4"/>
        <v>5 - The claims comprise a general principle</v>
      </c>
      <c r="O5" s="176">
        <v>0</v>
      </c>
      <c r="P5" s="176">
        <v>-1</v>
      </c>
      <c r="Q5" s="176">
        <v>0</v>
      </c>
      <c r="X5" s="176" t="s">
        <v>70</v>
      </c>
      <c r="Y5" s="176" t="s">
        <v>71</v>
      </c>
      <c r="Z5" s="176" t="s">
        <v>72</v>
      </c>
      <c r="AA5" s="176" t="s">
        <v>73</v>
      </c>
      <c r="AB5" s="176" t="s">
        <v>74</v>
      </c>
      <c r="AD5" t="str">
        <f t="shared" si="5"/>
        <v>A4</v>
      </c>
      <c r="AE5">
        <f>IF('Adapted questions and answers'!F5='Original questions and answers'!F5,0,1)</f>
        <v>0</v>
      </c>
      <c r="AF5">
        <f>IF('Adapted questions and answers'!G5='Original questions and answers'!G5,0,1)</f>
        <v>0</v>
      </c>
      <c r="AG5">
        <f>IF('Adapted questions and answers'!J5='Original questions and answers'!J5,0,1)</f>
        <v>0</v>
      </c>
      <c r="AH5">
        <f>IF('Adapted questions and answers'!K5='Original questions and answers'!K5,0,1)</f>
        <v>0</v>
      </c>
      <c r="AI5">
        <f>IF('Adapted questions and answers'!L5='Original questions and answers'!L5,0,1)</f>
        <v>0</v>
      </c>
      <c r="AJ5">
        <f>IF('Adapted questions and answers'!M5='Original questions and answers'!M5,0,1)</f>
        <v>0</v>
      </c>
      <c r="AK5">
        <f>IF('Adapted questions and answers'!N5='Original questions and answers'!N5,0,1)</f>
        <v>0</v>
      </c>
      <c r="AL5">
        <f t="shared" si="7"/>
        <v>0</v>
      </c>
      <c r="AM5">
        <f>IF('Adapted questions and answers'!$O5='Original questions and answers'!$O5,0,1)</f>
        <v>0</v>
      </c>
      <c r="AN5">
        <f>IF('Adapted questions and answers'!$Q5='Original questions and answers'!$P5,0,1)</f>
        <v>0</v>
      </c>
    </row>
    <row r="6" spans="1:40" ht="14.25" customHeight="1">
      <c r="A6" s="176" t="s">
        <v>75</v>
      </c>
      <c r="B6" s="176" t="s">
        <v>34</v>
      </c>
      <c r="C6" s="176" t="s">
        <v>76</v>
      </c>
      <c r="D6" s="176">
        <v>0</v>
      </c>
      <c r="E6" s="176" t="s">
        <v>77</v>
      </c>
      <c r="F6" s="176" t="str">
        <f t="shared" si="6"/>
        <v>A5: Does the patent's geographical coverage include the relevant markets?</v>
      </c>
      <c r="G6" s="176" t="s">
        <v>78</v>
      </c>
      <c r="H6" s="177" t="s">
        <v>79</v>
      </c>
      <c r="I6" s="176" t="s">
        <v>39</v>
      </c>
      <c r="J6" s="176" t="str">
        <f t="shared" si="0"/>
        <v>1 - Patent protection in a single national market only</v>
      </c>
      <c r="K6" s="176" t="str">
        <f t="shared" si="1"/>
        <v>2 - Patent protection in a few market area countries</v>
      </c>
      <c r="L6" s="176" t="str">
        <f t="shared" si="2"/>
        <v>3 - Patent protection in most market area countries</v>
      </c>
      <c r="M6" s="176" t="str">
        <f t="shared" si="3"/>
        <v>4 - Patent protection in all existing market area countries</v>
      </c>
      <c r="N6" s="176" t="str">
        <f t="shared" si="4"/>
        <v>5 - Patent protection in all existing and potentially relevant market area countries</v>
      </c>
      <c r="O6" s="176">
        <v>1</v>
      </c>
      <c r="P6" s="176">
        <v>-1</v>
      </c>
      <c r="Q6" s="176">
        <v>0</v>
      </c>
      <c r="X6" s="176" t="s">
        <v>80</v>
      </c>
      <c r="Y6" s="176" t="s">
        <v>81</v>
      </c>
      <c r="Z6" s="176" t="s">
        <v>82</v>
      </c>
      <c r="AA6" s="176" t="s">
        <v>83</v>
      </c>
      <c r="AB6" s="176" t="s">
        <v>84</v>
      </c>
      <c r="AD6" t="str">
        <f t="shared" si="5"/>
        <v>A5</v>
      </c>
      <c r="AE6">
        <f>IF('Adapted questions and answers'!F6='Original questions and answers'!F6,0,1)</f>
        <v>0</v>
      </c>
      <c r="AF6">
        <f>IF('Adapted questions and answers'!G6='Original questions and answers'!G6,0,1)</f>
        <v>0</v>
      </c>
      <c r="AG6">
        <f>IF('Adapted questions and answers'!J6='Original questions and answers'!J6,0,1)</f>
        <v>0</v>
      </c>
      <c r="AH6">
        <f>IF('Adapted questions and answers'!K6='Original questions and answers'!K6,0,1)</f>
        <v>0</v>
      </c>
      <c r="AI6">
        <f>IF('Adapted questions and answers'!L6='Original questions and answers'!L6,0,1)</f>
        <v>0</v>
      </c>
      <c r="AJ6">
        <f>IF('Adapted questions and answers'!M6='Original questions and answers'!M6,0,1)</f>
        <v>0</v>
      </c>
      <c r="AK6">
        <f>IF('Adapted questions and answers'!N6='Original questions and answers'!N6,0,1)</f>
        <v>0</v>
      </c>
      <c r="AL6">
        <f t="shared" si="7"/>
        <v>0</v>
      </c>
      <c r="AM6">
        <f>IF('Adapted questions and answers'!$O6='Original questions and answers'!$O6,0,1)</f>
        <v>0</v>
      </c>
      <c r="AN6">
        <f>IF('Adapted questions and answers'!$Q6='Original questions and answers'!$P6,0,1)</f>
        <v>0</v>
      </c>
    </row>
    <row r="7" spans="1:40" ht="14.25" customHeight="1">
      <c r="A7" s="176" t="s">
        <v>85</v>
      </c>
      <c r="B7" s="176" t="s">
        <v>34</v>
      </c>
      <c r="C7" s="176" t="s">
        <v>86</v>
      </c>
      <c r="D7" s="176">
        <v>0</v>
      </c>
      <c r="E7" s="176" t="s">
        <v>87</v>
      </c>
      <c r="F7" s="176" t="str">
        <f t="shared" si="6"/>
        <v>A6: Are patents monitored to identify infringements?</v>
      </c>
      <c r="G7" s="176" t="s">
        <v>88</v>
      </c>
      <c r="H7" s="177" t="s">
        <v>89</v>
      </c>
      <c r="I7" s="176" t="s">
        <v>39</v>
      </c>
      <c r="J7" s="176" t="str">
        <f t="shared" si="0"/>
        <v>1 - No monitoring against infringement</v>
      </c>
      <c r="K7" s="176" t="str">
        <f t="shared" si="1"/>
        <v>2 - Random monitoring via reports from sales agents</v>
      </c>
      <c r="L7" s="176" t="str">
        <f t="shared" si="2"/>
        <v>3 - Some degree of systematic monitoring of selected competitor products</v>
      </c>
      <c r="M7" s="176" t="str">
        <f t="shared" si="3"/>
        <v>4 - Systematic monitoring of markets</v>
      </c>
      <c r="N7" s="176" t="str">
        <f t="shared" si="4"/>
        <v>5 - Formalised global monitoring</v>
      </c>
      <c r="O7" s="176">
        <v>1</v>
      </c>
      <c r="P7" s="176">
        <v>0</v>
      </c>
      <c r="Q7" s="176">
        <v>0</v>
      </c>
      <c r="X7" s="176" t="s">
        <v>90</v>
      </c>
      <c r="Y7" s="176" t="s">
        <v>91</v>
      </c>
      <c r="Z7" s="176" t="s">
        <v>92</v>
      </c>
      <c r="AA7" s="176" t="s">
        <v>93</v>
      </c>
      <c r="AB7" s="176" t="s">
        <v>94</v>
      </c>
      <c r="AD7" t="str">
        <f t="shared" si="5"/>
        <v>A6</v>
      </c>
      <c r="AE7">
        <f>IF('Adapted questions and answers'!F7='Original questions and answers'!F7,0,1)</f>
        <v>0</v>
      </c>
      <c r="AF7">
        <f>IF('Adapted questions and answers'!G7='Original questions and answers'!G7,0,1)</f>
        <v>0</v>
      </c>
      <c r="AG7">
        <f>IF('Adapted questions and answers'!J7='Original questions and answers'!J7,0,1)</f>
        <v>0</v>
      </c>
      <c r="AH7">
        <f>IF('Adapted questions and answers'!K7='Original questions and answers'!K7,0,1)</f>
        <v>0</v>
      </c>
      <c r="AI7">
        <f>IF('Adapted questions and answers'!L7='Original questions and answers'!L7,0,1)</f>
        <v>0</v>
      </c>
      <c r="AJ7">
        <f>IF('Adapted questions and answers'!M7='Original questions and answers'!M7,0,1)</f>
        <v>0</v>
      </c>
      <c r="AK7">
        <f>IF('Adapted questions and answers'!N7='Original questions and answers'!N7,0,1)</f>
        <v>0</v>
      </c>
      <c r="AL7">
        <f t="shared" si="7"/>
        <v>0</v>
      </c>
      <c r="AM7">
        <f>IF('Adapted questions and answers'!$O7='Original questions and answers'!$O7,0,1)</f>
        <v>0</v>
      </c>
      <c r="AN7">
        <f>IF('Adapted questions and answers'!$Q7='Original questions and answers'!$P7,0,1)</f>
        <v>0</v>
      </c>
    </row>
    <row r="8" spans="1:40" ht="14.25" customHeight="1">
      <c r="A8" s="176" t="s">
        <v>95</v>
      </c>
      <c r="B8" s="176" t="s">
        <v>34</v>
      </c>
      <c r="C8" s="176" t="s">
        <v>96</v>
      </c>
      <c r="D8" s="176">
        <v>0</v>
      </c>
      <c r="E8" s="176" t="s">
        <v>97</v>
      </c>
      <c r="F8" s="176" t="str">
        <f t="shared" si="6"/>
        <v>A7: Are disputes and legal proceedings customary in the operative markets?</v>
      </c>
      <c r="G8" s="176" t="s">
        <v>98</v>
      </c>
      <c r="H8" s="177" t="s">
        <v>99</v>
      </c>
      <c r="I8" s="176" t="s">
        <v>39</v>
      </c>
      <c r="J8" s="176" t="str">
        <f t="shared" si="0"/>
        <v>1 - Legal proceedings are very customary</v>
      </c>
      <c r="K8" s="176" t="str">
        <f t="shared" si="1"/>
        <v>2 - Legal proceedings exist</v>
      </c>
      <c r="L8" s="176" t="str">
        <f t="shared" si="2"/>
        <v>3 - Disputes are customary</v>
      </c>
      <c r="M8" s="176" t="str">
        <f t="shared" si="3"/>
        <v>4 - Disputes exist</v>
      </c>
      <c r="N8" s="176" t="str">
        <f t="shared" si="4"/>
        <v>5 - Disputes and legal proceedings are not customary</v>
      </c>
      <c r="O8" s="176">
        <v>1</v>
      </c>
      <c r="P8" s="176">
        <v>0</v>
      </c>
      <c r="Q8" s="176">
        <v>0</v>
      </c>
      <c r="X8" s="176" t="s">
        <v>100</v>
      </c>
      <c r="Y8" s="176" t="s">
        <v>101</v>
      </c>
      <c r="Z8" s="176" t="s">
        <v>102</v>
      </c>
      <c r="AA8" s="176" t="s">
        <v>103</v>
      </c>
      <c r="AB8" s="176" t="s">
        <v>104</v>
      </c>
      <c r="AD8" t="str">
        <f t="shared" si="5"/>
        <v>A7</v>
      </c>
      <c r="AE8">
        <f>IF('Adapted questions and answers'!F8='Original questions and answers'!F8,0,1)</f>
        <v>0</v>
      </c>
      <c r="AF8">
        <f>IF('Adapted questions and answers'!G8='Original questions and answers'!G8,0,1)</f>
        <v>0</v>
      </c>
      <c r="AG8">
        <f>IF('Adapted questions and answers'!J8='Original questions and answers'!J8,0,1)</f>
        <v>0</v>
      </c>
      <c r="AH8">
        <f>IF('Adapted questions and answers'!K8='Original questions and answers'!K8,0,1)</f>
        <v>0</v>
      </c>
      <c r="AI8">
        <f>IF('Adapted questions and answers'!L8='Original questions and answers'!L8,0,1)</f>
        <v>0</v>
      </c>
      <c r="AJ8">
        <f>IF('Adapted questions and answers'!M8='Original questions and answers'!M8,0,1)</f>
        <v>0</v>
      </c>
      <c r="AK8">
        <f>IF('Adapted questions and answers'!N8='Original questions and answers'!N8,0,1)</f>
        <v>0</v>
      </c>
      <c r="AL8">
        <f t="shared" si="7"/>
        <v>0</v>
      </c>
      <c r="AM8">
        <f>IF('Adapted questions and answers'!$O8='Original questions and answers'!$O8,0,1)</f>
        <v>0</v>
      </c>
      <c r="AN8">
        <f>IF('Adapted questions and answers'!$Q8='Original questions and answers'!$P8,0,1)</f>
        <v>0</v>
      </c>
    </row>
    <row r="9" spans="1:40" ht="14.25" customHeight="1">
      <c r="A9" s="176" t="s">
        <v>105</v>
      </c>
      <c r="B9" s="176" t="s">
        <v>34</v>
      </c>
      <c r="C9" s="176" t="s">
        <v>106</v>
      </c>
      <c r="D9" s="176">
        <v>0</v>
      </c>
      <c r="E9" s="176" t="s">
        <v>107</v>
      </c>
      <c r="F9" s="176" t="str">
        <f t="shared" si="6"/>
        <v>A8: Does the company have the means to enforce patent rights?</v>
      </c>
      <c r="G9" s="176" t="s">
        <v>108</v>
      </c>
      <c r="H9" s="177" t="s">
        <v>109</v>
      </c>
      <c r="I9" s="176" t="s">
        <v>39</v>
      </c>
      <c r="J9" s="176" t="str">
        <f t="shared" si="0"/>
        <v>1 - In general, too expensive and difficult to enforce patent rights</v>
      </c>
      <c r="K9" s="176" t="str">
        <f t="shared" si="1"/>
        <v>2 - Patent rights enforced in selected countries in important markets</v>
      </c>
      <c r="L9" s="176" t="str">
        <f t="shared" si="2"/>
        <v>3 - Patent rights  enforced in case of selected competitors</v>
      </c>
      <c r="M9" s="176" t="str">
        <f t="shared" si="3"/>
        <v>4 - Patent rights enforced in nearly all cases if not too expensive</v>
      </c>
      <c r="N9" s="176" t="str">
        <f t="shared" si="4"/>
        <v>5 - Patent rights always enforced</v>
      </c>
      <c r="O9" s="176">
        <v>1</v>
      </c>
      <c r="P9" s="176">
        <v>0</v>
      </c>
      <c r="Q9" s="176">
        <v>0</v>
      </c>
      <c r="X9" s="176" t="s">
        <v>110</v>
      </c>
      <c r="Y9" s="176" t="s">
        <v>111</v>
      </c>
      <c r="Z9" s="176" t="s">
        <v>112</v>
      </c>
      <c r="AA9" s="176" t="s">
        <v>113</v>
      </c>
      <c r="AB9" s="176" t="s">
        <v>114</v>
      </c>
      <c r="AD9" t="str">
        <f t="shared" si="5"/>
        <v>A8</v>
      </c>
      <c r="AE9">
        <f>IF('Adapted questions and answers'!F9='Original questions and answers'!F9,0,1)</f>
        <v>0</v>
      </c>
      <c r="AF9">
        <f>IF('Adapted questions and answers'!G9='Original questions and answers'!G9,0,1)</f>
        <v>0</v>
      </c>
      <c r="AG9">
        <f>IF('Adapted questions and answers'!J9='Original questions and answers'!J9,0,1)</f>
        <v>0</v>
      </c>
      <c r="AH9">
        <f>IF('Adapted questions and answers'!K9='Original questions and answers'!K9,0,1)</f>
        <v>0</v>
      </c>
      <c r="AI9">
        <f>IF('Adapted questions and answers'!L9='Original questions and answers'!L9,0,1)</f>
        <v>0</v>
      </c>
      <c r="AJ9">
        <f>IF('Adapted questions and answers'!M9='Original questions and answers'!M9,0,1)</f>
        <v>0</v>
      </c>
      <c r="AK9">
        <f>IF('Adapted questions and answers'!N9='Original questions and answers'!N9,0,1)</f>
        <v>0</v>
      </c>
      <c r="AL9">
        <f t="shared" si="7"/>
        <v>0</v>
      </c>
      <c r="AM9">
        <f>IF('Adapted questions and answers'!$O9='Original questions and answers'!$O9,0,1)</f>
        <v>0</v>
      </c>
      <c r="AN9">
        <f>IF('Adapted questions and answers'!$Q9='Original questions and answers'!$P9,0,1)</f>
        <v>0</v>
      </c>
    </row>
    <row r="10" spans="1:40" ht="14.25" customHeight="1">
      <c r="A10" s="176" t="s">
        <v>115</v>
      </c>
      <c r="B10" s="176" t="s">
        <v>34</v>
      </c>
      <c r="C10" s="176" t="s">
        <v>116</v>
      </c>
      <c r="D10" s="176">
        <v>0</v>
      </c>
      <c r="E10" s="176" t="s">
        <v>117</v>
      </c>
      <c r="F10" s="176" t="str">
        <f t="shared" si="6"/>
        <v>B1: Is the invention a unique technology?</v>
      </c>
      <c r="G10" t="s">
        <v>118</v>
      </c>
      <c r="H10" s="177" t="s">
        <v>119</v>
      </c>
      <c r="I10" s="176" t="s">
        <v>39</v>
      </c>
      <c r="J10" s="176" t="str">
        <f t="shared" si="0"/>
        <v>1 - The invention has a marginal effect in relation to existing technology</v>
      </c>
      <c r="K10" s="176" t="str">
        <f t="shared" si="1"/>
        <v>2 - The invention has some improvement of effect in relation to existing technology</v>
      </c>
      <c r="L10" s="176" t="str">
        <f t="shared" si="2"/>
        <v>3 - The invention has improvement of effect in relation to existing technology</v>
      </c>
      <c r="M10" s="176" t="str">
        <f t="shared" si="3"/>
        <v>4 - The invention has substantial improvement of effect and is clearly groundbreaking</v>
      </c>
      <c r="N10" s="176" t="str">
        <f t="shared" si="4"/>
        <v>5 - The invention can change the way in which the industry operates/ works</v>
      </c>
      <c r="O10" s="176">
        <v>0</v>
      </c>
      <c r="P10" s="176">
        <v>-1</v>
      </c>
      <c r="Q10" s="176">
        <v>0</v>
      </c>
      <c r="X10" s="176" t="s">
        <v>120</v>
      </c>
      <c r="Y10" s="176" t="s">
        <v>121</v>
      </c>
      <c r="Z10" s="176" t="s">
        <v>122</v>
      </c>
      <c r="AA10" s="176" t="s">
        <v>123</v>
      </c>
      <c r="AB10" s="176" t="s">
        <v>124</v>
      </c>
      <c r="AD10" t="str">
        <f t="shared" si="5"/>
        <v>B1</v>
      </c>
      <c r="AE10">
        <f>IF('Adapted questions and answers'!F10='Original questions and answers'!F10,0,1)</f>
        <v>0</v>
      </c>
      <c r="AF10">
        <f>IF('Adapted questions and answers'!G10='Original questions and answers'!G10,0,1)</f>
        <v>0</v>
      </c>
      <c r="AG10">
        <f>IF('Adapted questions and answers'!J10='Original questions and answers'!J10,0,1)</f>
        <v>0</v>
      </c>
      <c r="AH10">
        <f>IF('Adapted questions and answers'!K10='Original questions and answers'!K10,0,1)</f>
        <v>0</v>
      </c>
      <c r="AI10">
        <f>IF('Adapted questions and answers'!L10='Original questions and answers'!L10,0,1)</f>
        <v>0</v>
      </c>
      <c r="AJ10">
        <f>IF('Adapted questions and answers'!M10='Original questions and answers'!M10,0,1)</f>
        <v>0</v>
      </c>
      <c r="AK10">
        <f>IF('Adapted questions and answers'!N10='Original questions and answers'!N10,0,1)</f>
        <v>0</v>
      </c>
      <c r="AL10">
        <f t="shared" si="7"/>
        <v>0</v>
      </c>
      <c r="AM10">
        <f>IF('Adapted questions and answers'!$O10='Original questions and answers'!$O10,0,1)</f>
        <v>0</v>
      </c>
      <c r="AN10">
        <f>IF('Adapted questions and answers'!$Q10='Original questions and answers'!$P10,0,1)</f>
        <v>0</v>
      </c>
    </row>
    <row r="11" spans="1:40" ht="14.25" customHeight="1">
      <c r="A11" s="176" t="s">
        <v>125</v>
      </c>
      <c r="B11" s="176" t="s">
        <v>34</v>
      </c>
      <c r="C11" s="176" t="s">
        <v>126</v>
      </c>
      <c r="D11" s="176">
        <v>0</v>
      </c>
      <c r="E11" s="176" t="s">
        <v>127</v>
      </c>
      <c r="F11" s="176" t="str">
        <f t="shared" si="6"/>
        <v>B2: Is the invention technically superior to substitute technology?</v>
      </c>
      <c r="G11" t="s">
        <v>128</v>
      </c>
      <c r="H11" s="177" t="s">
        <v>129</v>
      </c>
      <c r="I11" s="176" t="s">
        <v>39</v>
      </c>
      <c r="J11" s="176" t="str">
        <f t="shared" si="0"/>
        <v>1 - The technology is representative of a field where there is new, substitute and dominating technology</v>
      </c>
      <c r="K11" s="176" t="str">
        <f t="shared" si="1"/>
        <v>2 - There is a reasonably wide area of substitute technology</v>
      </c>
      <c r="L11" s="176" t="str">
        <f t="shared" si="2"/>
        <v>3 - There is substitute technology, but it is limited in use and range</v>
      </c>
      <c r="M11" s="176" t="str">
        <f t="shared" si="3"/>
        <v>4 - There is substitute technology which is not yet competitive</v>
      </c>
      <c r="N11" s="176" t="str">
        <f t="shared" si="4"/>
        <v>5 - There are no known substitute technologies</v>
      </c>
      <c r="O11" s="176">
        <v>1</v>
      </c>
      <c r="P11" s="176">
        <v>-1</v>
      </c>
      <c r="Q11" s="176">
        <v>0</v>
      </c>
      <c r="X11" s="176" t="s">
        <v>130</v>
      </c>
      <c r="Y11" s="176" t="s">
        <v>131</v>
      </c>
      <c r="Z11" s="176" t="s">
        <v>132</v>
      </c>
      <c r="AA11" s="176" t="s">
        <v>133</v>
      </c>
      <c r="AB11" s="176" t="s">
        <v>134</v>
      </c>
      <c r="AD11" t="str">
        <f t="shared" si="5"/>
        <v>B2</v>
      </c>
      <c r="AE11">
        <f>IF('Adapted questions and answers'!F11='Original questions and answers'!F11,0,1)</f>
        <v>0</v>
      </c>
      <c r="AF11">
        <f>IF('Adapted questions and answers'!G11='Original questions and answers'!G11,0,1)</f>
        <v>0</v>
      </c>
      <c r="AG11">
        <f>IF('Adapted questions and answers'!J11='Original questions and answers'!J11,0,1)</f>
        <v>0</v>
      </c>
      <c r="AH11">
        <f>IF('Adapted questions and answers'!K11='Original questions and answers'!K11,0,1)</f>
        <v>0</v>
      </c>
      <c r="AI11">
        <f>IF('Adapted questions and answers'!L11='Original questions and answers'!L11,0,1)</f>
        <v>0</v>
      </c>
      <c r="AJ11">
        <f>IF('Adapted questions and answers'!M11='Original questions and answers'!M11,0,1)</f>
        <v>0</v>
      </c>
      <c r="AK11">
        <f>IF('Adapted questions and answers'!N11='Original questions and answers'!N11,0,1)</f>
        <v>0</v>
      </c>
      <c r="AL11">
        <f t="shared" si="7"/>
        <v>0</v>
      </c>
      <c r="AM11">
        <f>IF('Adapted questions and answers'!$O11='Original questions and answers'!$O11,0,1)</f>
        <v>0</v>
      </c>
      <c r="AN11">
        <f>IF('Adapted questions and answers'!$Q11='Original questions and answers'!$P11,0,1)</f>
        <v>0</v>
      </c>
    </row>
    <row r="12" spans="1:40" ht="14.25" customHeight="1">
      <c r="A12" s="176" t="s">
        <v>135</v>
      </c>
      <c r="B12" s="176" t="s">
        <v>34</v>
      </c>
      <c r="C12" s="176" t="s">
        <v>136</v>
      </c>
      <c r="D12" s="176">
        <v>0</v>
      </c>
      <c r="E12" s="176" t="s">
        <v>137</v>
      </c>
      <c r="F12" s="176" t="str">
        <f t="shared" si="6"/>
        <v>B3: To what extent has the invention been tested?</v>
      </c>
      <c r="G12" t="s">
        <v>138</v>
      </c>
      <c r="H12" s="177" t="s">
        <v>139</v>
      </c>
      <c r="I12" s="176" t="s">
        <v>39</v>
      </c>
      <c r="J12" s="176" t="str">
        <f t="shared" si="0"/>
        <v>1 - The invention has been tested in theory according to calculations</v>
      </c>
      <c r="K12" s="176" t="str">
        <f t="shared" si="1"/>
        <v>2 - There have been experiments/ one-off tests</v>
      </c>
      <c r="L12" s="176" t="str">
        <f t="shared" si="2"/>
        <v>3 - Production test has been completed</v>
      </c>
      <c r="M12" s="176" t="str">
        <f t="shared" si="3"/>
        <v>4 - Production running in</v>
      </c>
      <c r="N12" s="176" t="str">
        <f t="shared" si="4"/>
        <v>5 - Full-scale production</v>
      </c>
      <c r="O12" s="176">
        <v>1</v>
      </c>
      <c r="P12" s="176">
        <v>0</v>
      </c>
      <c r="Q12" s="176">
        <v>0</v>
      </c>
      <c r="X12" s="176" t="s">
        <v>140</v>
      </c>
      <c r="Y12" s="176" t="s">
        <v>141</v>
      </c>
      <c r="Z12" s="176" t="s">
        <v>142</v>
      </c>
      <c r="AA12" s="176" t="s">
        <v>143</v>
      </c>
      <c r="AB12" s="176" t="s">
        <v>144</v>
      </c>
      <c r="AD12" t="str">
        <f t="shared" si="5"/>
        <v>B3</v>
      </c>
      <c r="AE12">
        <f>IF('Adapted questions and answers'!F12='Original questions and answers'!F12,0,1)</f>
        <v>0</v>
      </c>
      <c r="AF12">
        <f>IF('Adapted questions and answers'!G12='Original questions and answers'!G12,0,1)</f>
        <v>0</v>
      </c>
      <c r="AG12">
        <f>IF('Adapted questions and answers'!J12='Original questions and answers'!J12,0,1)</f>
        <v>0</v>
      </c>
      <c r="AH12">
        <f>IF('Adapted questions and answers'!K12='Original questions and answers'!K12,0,1)</f>
        <v>0</v>
      </c>
      <c r="AI12">
        <f>IF('Adapted questions and answers'!L12='Original questions and answers'!L12,0,1)</f>
        <v>0</v>
      </c>
      <c r="AJ12">
        <f>IF('Adapted questions and answers'!M12='Original questions and answers'!M12,0,1)</f>
        <v>0</v>
      </c>
      <c r="AK12">
        <f>IF('Adapted questions and answers'!N12='Original questions and answers'!N12,0,1)</f>
        <v>0</v>
      </c>
      <c r="AL12">
        <f t="shared" si="7"/>
        <v>0</v>
      </c>
      <c r="AM12">
        <f>IF('Adapted questions and answers'!$O12='Original questions and answers'!$O12,0,1)</f>
        <v>0</v>
      </c>
      <c r="AN12">
        <f>IF('Adapted questions and answers'!$Q12='Original questions and answers'!$P12,0,1)</f>
        <v>0</v>
      </c>
    </row>
    <row r="13" spans="1:40" ht="14.25" customHeight="1">
      <c r="A13" s="176" t="s">
        <v>145</v>
      </c>
      <c r="B13" s="176" t="s">
        <v>34</v>
      </c>
      <c r="C13" s="176" t="s">
        <v>146</v>
      </c>
      <c r="D13" s="176">
        <v>0</v>
      </c>
      <c r="E13" s="176" t="s">
        <v>147</v>
      </c>
      <c r="F13" s="176" t="str">
        <f t="shared" si="6"/>
        <v>B4: Does the patented technology call for new skills, qualifications, or production equipment?</v>
      </c>
      <c r="G13" t="s">
        <v>148</v>
      </c>
      <c r="H13" s="177" t="s">
        <v>149</v>
      </c>
      <c r="I13" s="176" t="s">
        <v>39</v>
      </c>
      <c r="J13" s="176" t="str">
        <f t="shared" si="0"/>
        <v>1 - The patent requires an entirely new production process</v>
      </c>
      <c r="K13" s="176" t="str">
        <f t="shared" si="1"/>
        <v>2 - Substantial development of production processes is required before the patent can be utilised</v>
      </c>
      <c r="L13" s="176" t="str">
        <f t="shared" si="2"/>
        <v>3 - Some development of production processes is required before the patent can be utilised</v>
      </c>
      <c r="M13" s="176" t="str">
        <f t="shared" si="3"/>
        <v>4 - Only slight development of production processes is required before the patent can be utilised</v>
      </c>
      <c r="N13" s="176" t="str">
        <f t="shared" si="4"/>
        <v>5 - The patent can be utilised with the current production technology</v>
      </c>
      <c r="O13" s="176">
        <v>1</v>
      </c>
      <c r="P13" s="176">
        <v>0</v>
      </c>
      <c r="Q13" s="176">
        <v>0</v>
      </c>
      <c r="X13" s="176" t="s">
        <v>150</v>
      </c>
      <c r="Y13" s="176" t="s">
        <v>151</v>
      </c>
      <c r="Z13" s="176" t="s">
        <v>152</v>
      </c>
      <c r="AA13" s="176" t="s">
        <v>153</v>
      </c>
      <c r="AB13" s="176" t="s">
        <v>154</v>
      </c>
      <c r="AD13" t="str">
        <f t="shared" si="5"/>
        <v>B4</v>
      </c>
      <c r="AE13">
        <f>IF('Adapted questions and answers'!F13='Original questions and answers'!F13,0,1)</f>
        <v>0</v>
      </c>
      <c r="AF13">
        <f>IF('Adapted questions and answers'!G13='Original questions and answers'!G13,0,1)</f>
        <v>0</v>
      </c>
      <c r="AG13">
        <f>IF('Adapted questions and answers'!J13='Original questions and answers'!J13,0,1)</f>
        <v>0</v>
      </c>
      <c r="AH13">
        <f>IF('Adapted questions and answers'!K13='Original questions and answers'!K13,0,1)</f>
        <v>0</v>
      </c>
      <c r="AI13">
        <f>IF('Adapted questions and answers'!L13='Original questions and answers'!L13,0,1)</f>
        <v>0</v>
      </c>
      <c r="AJ13">
        <f>IF('Adapted questions and answers'!M13='Original questions and answers'!M13,0,1)</f>
        <v>0</v>
      </c>
      <c r="AK13">
        <f>IF('Adapted questions and answers'!N13='Original questions and answers'!N13,0,1)</f>
        <v>0</v>
      </c>
      <c r="AL13">
        <f t="shared" si="7"/>
        <v>0</v>
      </c>
      <c r="AM13">
        <f>IF('Adapted questions and answers'!$O13='Original questions and answers'!$O13,0,1)</f>
        <v>0</v>
      </c>
      <c r="AN13">
        <f>IF('Adapted questions and answers'!$Q13='Original questions and answers'!$P13,0,1)</f>
        <v>0</v>
      </c>
    </row>
    <row r="14" spans="1:40" ht="14.25" customHeight="1">
      <c r="A14" s="176" t="s">
        <v>155</v>
      </c>
      <c r="B14" s="176" t="s">
        <v>34</v>
      </c>
      <c r="C14" s="176" t="s">
        <v>156</v>
      </c>
      <c r="D14" s="176">
        <v>-1</v>
      </c>
      <c r="E14" s="176" t="s">
        <v>157</v>
      </c>
      <c r="F14" s="176" t="str">
        <f t="shared" si="6"/>
        <v>B5: How  much  time is required before the patented technology can be commercially worked?</v>
      </c>
      <c r="G14" s="176" t="s">
        <v>158</v>
      </c>
      <c r="H14" s="177" t="s">
        <v>159</v>
      </c>
      <c r="I14" s="176" t="s">
        <v>39</v>
      </c>
      <c r="J14" s="176" t="str">
        <f t="shared" si="0"/>
        <v>1 - 5 years before commercialisation [5]</v>
      </c>
      <c r="K14" s="176" t="str">
        <f t="shared" si="1"/>
        <v>2 - 2 years [2]</v>
      </c>
      <c r="L14" s="176" t="str">
        <f t="shared" si="2"/>
        <v>3 - 1 years [1]</v>
      </c>
      <c r="M14" s="176" t="str">
        <f t="shared" si="3"/>
        <v>4 - 0,5 years [0,5]</v>
      </c>
      <c r="N14" s="176" t="str">
        <f t="shared" si="4"/>
        <v>5 - 0 years - ready for commercial activities [0]</v>
      </c>
      <c r="O14" s="176">
        <v>1</v>
      </c>
      <c r="P14" s="176">
        <v>0</v>
      </c>
      <c r="Q14" s="176">
        <v>0</v>
      </c>
      <c r="R14" s="176">
        <v>5</v>
      </c>
      <c r="S14" s="176">
        <v>2</v>
      </c>
      <c r="T14" s="176">
        <v>1</v>
      </c>
      <c r="U14" s="176">
        <v>0.5</v>
      </c>
      <c r="V14" s="176">
        <v>0</v>
      </c>
      <c r="X14" s="176" t="s">
        <v>160</v>
      </c>
      <c r="Y14" s="176" t="s">
        <v>161</v>
      </c>
      <c r="Z14" s="176" t="s">
        <v>162</v>
      </c>
      <c r="AA14" s="176" t="s">
        <v>163</v>
      </c>
      <c r="AB14" s="176" t="s">
        <v>164</v>
      </c>
      <c r="AD14" t="str">
        <f t="shared" si="5"/>
        <v>B5</v>
      </c>
      <c r="AE14">
        <f>IF('Adapted questions and answers'!F14='Original questions and answers'!F14,0,1)</f>
        <v>0</v>
      </c>
      <c r="AF14">
        <f>IF('Adapted questions and answers'!G14='Original questions and answers'!G14,0,1)</f>
        <v>0</v>
      </c>
      <c r="AG14">
        <f>IF('Adapted questions and answers'!Z$14='Original questions and answers'!R$14,0,1)</f>
        <v>0</v>
      </c>
      <c r="AH14">
        <f>IF('Adapted questions and answers'!AA$14='Original questions and answers'!S$14,0,1)</f>
        <v>0</v>
      </c>
      <c r="AI14">
        <f>IF('Adapted questions and answers'!AB$14='Original questions and answers'!T$14,0,1)</f>
        <v>0</v>
      </c>
      <c r="AJ14">
        <f>IF('Adapted questions and answers'!AC$14='Original questions and answers'!U$14,0,1)</f>
        <v>0</v>
      </c>
      <c r="AK14">
        <f>IF('Adapted questions and answers'!AD$14='Original questions and answers'!V$14,0,1)</f>
        <v>0</v>
      </c>
      <c r="AL14">
        <f t="shared" si="7"/>
        <v>0</v>
      </c>
      <c r="AM14">
        <f>IF('Adapted questions and answers'!$O14='Original questions and answers'!$O14,0,1)</f>
        <v>0</v>
      </c>
      <c r="AN14">
        <f>IF('Adapted questions and answers'!$Q14='Original questions and answers'!$P14,0,1)</f>
        <v>0</v>
      </c>
    </row>
    <row r="15" spans="1:40" ht="14.25" customHeight="1">
      <c r="A15" s="176" t="s">
        <v>165</v>
      </c>
      <c r="B15" s="176" t="s">
        <v>34</v>
      </c>
      <c r="C15" s="176" t="s">
        <v>166</v>
      </c>
      <c r="D15" s="176">
        <v>0</v>
      </c>
      <c r="E15" s="176" t="s">
        <v>167</v>
      </c>
      <c r="F15" s="176" t="str">
        <f t="shared" si="6"/>
        <v>B6: Are infringing copycat products easy to produce?</v>
      </c>
      <c r="G15" s="176" t="s">
        <v>168</v>
      </c>
      <c r="H15" s="177" t="s">
        <v>169</v>
      </c>
      <c r="I15" s="176" t="s">
        <v>39</v>
      </c>
      <c r="J15" s="176" t="str">
        <f t="shared" si="0"/>
        <v>1 - The technology is easily identified and easy to copy and produce</v>
      </c>
      <c r="K15" s="176" t="str">
        <f t="shared" si="1"/>
        <v>2 - The technology is easy to copy and produce</v>
      </c>
      <c r="L15" s="176" t="str">
        <f t="shared" si="2"/>
        <v>3 - The technology is comparatively easy to identify and to copy and produce</v>
      </c>
      <c r="M15" s="176" t="str">
        <f t="shared" si="3"/>
        <v>4 - The technology is complex and difficult to copy and produce</v>
      </c>
      <c r="N15" s="176" t="str">
        <f t="shared" si="4"/>
        <v>5 - The technology is complex and extremely difficult to copy and produce</v>
      </c>
      <c r="O15" s="176">
        <v>1</v>
      </c>
      <c r="P15" s="176">
        <v>0</v>
      </c>
      <c r="Q15" s="176">
        <v>0</v>
      </c>
      <c r="X15" s="176" t="s">
        <v>170</v>
      </c>
      <c r="Y15" s="176" t="s">
        <v>171</v>
      </c>
      <c r="Z15" s="176" t="s">
        <v>172</v>
      </c>
      <c r="AA15" s="176" t="s">
        <v>173</v>
      </c>
      <c r="AB15" s="176" t="s">
        <v>174</v>
      </c>
      <c r="AD15" t="str">
        <f t="shared" si="5"/>
        <v>B6</v>
      </c>
      <c r="AE15">
        <f>IF('Adapted questions and answers'!F15='Original questions and answers'!F15,0,1)</f>
        <v>0</v>
      </c>
      <c r="AF15">
        <f>IF('Adapted questions and answers'!G15='Original questions and answers'!G15,0,1)</f>
        <v>0</v>
      </c>
      <c r="AG15">
        <f>IF('Adapted questions and answers'!J15='Original questions and answers'!J15,0,1)</f>
        <v>0</v>
      </c>
      <c r="AH15">
        <f>IF('Adapted questions and answers'!K15='Original questions and answers'!K15,0,1)</f>
        <v>0</v>
      </c>
      <c r="AI15">
        <f>IF('Adapted questions and answers'!L15='Original questions and answers'!L15,0,1)</f>
        <v>0</v>
      </c>
      <c r="AJ15">
        <f>IF('Adapted questions and answers'!M15='Original questions and answers'!M15,0,1)</f>
        <v>0</v>
      </c>
      <c r="AK15">
        <f>IF('Adapted questions and answers'!N15='Original questions and answers'!N15,0,1)</f>
        <v>0</v>
      </c>
      <c r="AL15">
        <f t="shared" si="7"/>
        <v>0</v>
      </c>
      <c r="AM15">
        <f>IF('Adapted questions and answers'!$O15='Original questions and answers'!$O15,0,1)</f>
        <v>0</v>
      </c>
      <c r="AN15">
        <f>IF('Adapted questions and answers'!$Q15='Original questions and answers'!$P15,0,1)</f>
        <v>0</v>
      </c>
    </row>
    <row r="16" spans="1:40" ht="14.25" customHeight="1">
      <c r="A16" s="176" t="s">
        <v>175</v>
      </c>
      <c r="B16" s="176" t="s">
        <v>34</v>
      </c>
      <c r="C16" s="176" t="s">
        <v>176</v>
      </c>
      <c r="D16" s="176">
        <v>0</v>
      </c>
      <c r="E16" s="176" t="s">
        <v>177</v>
      </c>
      <c r="F16" s="176" t="str">
        <f t="shared" si="6"/>
        <v>B7: Are products of infringing nature easy to identify?</v>
      </c>
      <c r="G16" s="176" t="s">
        <v>178</v>
      </c>
      <c r="H16" s="177" t="s">
        <v>179</v>
      </c>
      <c r="I16" s="176" t="s">
        <v>39</v>
      </c>
      <c r="J16" s="176" t="str">
        <f t="shared" si="0"/>
        <v>1 - It is extremely difficult to identify infringing copycat products</v>
      </c>
      <c r="K16" s="176" t="str">
        <f t="shared" si="1"/>
        <v>2 - It is difficult but not impossible to identify infringing copycat products</v>
      </c>
      <c r="L16" s="176" t="str">
        <f t="shared" si="2"/>
        <v>3 - It is comparatively easy to identify infringing copycat products</v>
      </c>
      <c r="M16" s="176" t="str">
        <f t="shared" si="3"/>
        <v>4 - It is easy to identify infringing copycat products</v>
      </c>
      <c r="N16" s="176" t="str">
        <f t="shared" si="4"/>
        <v>5 - It is extremely easy to identify infringing copycat products</v>
      </c>
      <c r="O16" s="176">
        <v>1</v>
      </c>
      <c r="P16" s="176">
        <v>0</v>
      </c>
      <c r="Q16" s="176">
        <v>0</v>
      </c>
      <c r="X16" s="176" t="s">
        <v>180</v>
      </c>
      <c r="Y16" s="176" t="s">
        <v>181</v>
      </c>
      <c r="Z16" s="176" t="s">
        <v>182</v>
      </c>
      <c r="AA16" s="176" t="s">
        <v>183</v>
      </c>
      <c r="AB16" s="176" t="s">
        <v>184</v>
      </c>
      <c r="AD16" t="str">
        <f t="shared" si="5"/>
        <v>B7</v>
      </c>
      <c r="AE16">
        <f>IF('Adapted questions and answers'!F16='Original questions and answers'!F16,0,1)</f>
        <v>0</v>
      </c>
      <c r="AF16">
        <f>IF('Adapted questions and answers'!G16='Original questions and answers'!G16,0,1)</f>
        <v>0</v>
      </c>
      <c r="AG16">
        <f>IF('Adapted questions and answers'!J16='Original questions and answers'!J16,0,1)</f>
        <v>0</v>
      </c>
      <c r="AH16">
        <f>IF('Adapted questions and answers'!K16='Original questions and answers'!K16,0,1)</f>
        <v>0</v>
      </c>
      <c r="AI16">
        <f>IF('Adapted questions and answers'!L16='Original questions and answers'!L16,0,1)</f>
        <v>0</v>
      </c>
      <c r="AJ16">
        <f>IF('Adapted questions and answers'!M16='Original questions and answers'!M16,0,1)</f>
        <v>0</v>
      </c>
      <c r="AK16">
        <f>IF('Adapted questions and answers'!N16='Original questions and answers'!N16,0,1)</f>
        <v>0</v>
      </c>
      <c r="AL16">
        <f t="shared" si="7"/>
        <v>0</v>
      </c>
      <c r="AM16">
        <f>IF('Adapted questions and answers'!$O16='Original questions and answers'!$O16,0,1)</f>
        <v>0</v>
      </c>
      <c r="AN16">
        <f>IF('Adapted questions and answers'!$Q16='Original questions and answers'!$P16,0,1)</f>
        <v>0</v>
      </c>
    </row>
    <row r="17" spans="1:40" ht="14.25" customHeight="1">
      <c r="A17" s="176" t="s">
        <v>185</v>
      </c>
      <c r="B17" s="176" t="s">
        <v>34</v>
      </c>
      <c r="C17" s="176" t="s">
        <v>186</v>
      </c>
      <c r="D17" s="176">
        <v>0</v>
      </c>
      <c r="E17" s="176" t="s">
        <v>187</v>
      </c>
      <c r="F17" s="176" t="str">
        <f t="shared" si="6"/>
        <v>B8: Does deployment of the technology depend on licence agreements  with others?</v>
      </c>
      <c r="G17" s="176" t="s">
        <v>188</v>
      </c>
      <c r="H17" s="177" t="s">
        <v>189</v>
      </c>
      <c r="I17" s="176" t="s">
        <v>39</v>
      </c>
      <c r="J17" s="176" t="str">
        <f t="shared" si="0"/>
        <v>1 - Use of the patent is dependent on extensive licence agreements with competitors</v>
      </c>
      <c r="K17" s="176" t="str">
        <f t="shared" si="1"/>
        <v>2 - Use of the patent is dependent on some licence agreements with competitors</v>
      </c>
      <c r="L17" s="176" t="str">
        <f t="shared" si="2"/>
        <v>3 - Use of the patent is not dependent on any particular licence agreements with competitors</v>
      </c>
      <c r="M17" s="176" t="str">
        <f t="shared" si="3"/>
        <v>4 - Use of the patent is dependent on licence agreements, but not with competitors</v>
      </c>
      <c r="N17" s="176" t="str">
        <f t="shared" si="4"/>
        <v>5 - Use of the patent is independent of licence agreements</v>
      </c>
      <c r="O17" s="176">
        <v>1</v>
      </c>
      <c r="P17" s="176">
        <v>0</v>
      </c>
      <c r="Q17" s="176">
        <v>0</v>
      </c>
      <c r="X17" s="176" t="s">
        <v>190</v>
      </c>
      <c r="Y17" s="176" t="s">
        <v>191</v>
      </c>
      <c r="Z17" s="176" t="s">
        <v>192</v>
      </c>
      <c r="AA17" s="176" t="s">
        <v>193</v>
      </c>
      <c r="AB17" s="176" t="s">
        <v>194</v>
      </c>
      <c r="AD17" t="str">
        <f t="shared" si="5"/>
        <v>B8</v>
      </c>
      <c r="AE17">
        <f>IF('Adapted questions and answers'!F17='Original questions and answers'!F17,0,1)</f>
        <v>0</v>
      </c>
      <c r="AF17">
        <f>IF('Adapted questions and answers'!G17='Original questions and answers'!G17,0,1)</f>
        <v>0</v>
      </c>
      <c r="AG17">
        <f>IF('Adapted questions and answers'!J17='Original questions and answers'!J17,0,1)</f>
        <v>0</v>
      </c>
      <c r="AH17">
        <f>IF('Adapted questions and answers'!K17='Original questions and answers'!K17,0,1)</f>
        <v>0</v>
      </c>
      <c r="AI17">
        <f>IF('Adapted questions and answers'!L17='Original questions and answers'!L17,0,1)</f>
        <v>0</v>
      </c>
      <c r="AJ17">
        <f>IF('Adapted questions and answers'!M17='Original questions and answers'!M17,0,1)</f>
        <v>0</v>
      </c>
      <c r="AK17">
        <f>IF('Adapted questions and answers'!N17='Original questions and answers'!N17,0,1)</f>
        <v>0</v>
      </c>
      <c r="AL17">
        <f t="shared" si="7"/>
        <v>0</v>
      </c>
      <c r="AM17">
        <f>IF('Adapted questions and answers'!$O17='Original questions and answers'!$O17,0,1)</f>
        <v>0</v>
      </c>
      <c r="AN17">
        <f>IF('Adapted questions and answers'!$Q17='Original questions and answers'!$P17,0,1)</f>
        <v>0</v>
      </c>
    </row>
    <row r="18" spans="1:40" ht="14.25" customHeight="1">
      <c r="A18" s="176" t="s">
        <v>195</v>
      </c>
      <c r="B18" s="176" t="s">
        <v>34</v>
      </c>
      <c r="C18" s="176" t="s">
        <v>196</v>
      </c>
      <c r="D18" s="176">
        <v>0</v>
      </c>
      <c r="E18" s="176" t="s">
        <v>197</v>
      </c>
      <c r="F18" s="176" t="str">
        <f t="shared" si="6"/>
        <v>B9: Does the technology have marketing value (customer value)?</v>
      </c>
      <c r="G18" s="176" t="s">
        <v>198</v>
      </c>
      <c r="H18" s="177" t="s">
        <v>199</v>
      </c>
      <c r="I18" s="176" t="s">
        <v>39</v>
      </c>
      <c r="J18" s="176" t="str">
        <f t="shared" si="0"/>
        <v>1 - The patent provides an improvement of product utility value which is very difficult to communicate</v>
      </c>
      <c r="K18" s="176" t="str">
        <f t="shared" si="1"/>
        <v>2 - The patent provides an improvement of product utility value which is difficult to communicate</v>
      </c>
      <c r="L18" s="176" t="str">
        <f t="shared" si="2"/>
        <v>3 - The patent provides a communicable improvement of product utility value</v>
      </c>
      <c r="M18" s="176" t="str">
        <f t="shared" si="3"/>
        <v>4 - The patent provides a mild improvement of product utility value which is easy to communicate</v>
      </c>
      <c r="N18" s="176" t="str">
        <f t="shared" si="4"/>
        <v>5 - The patent provides distinctive features which can be used for marketing the product</v>
      </c>
      <c r="O18" s="176">
        <v>0</v>
      </c>
      <c r="P18" s="176">
        <v>-1</v>
      </c>
      <c r="Q18" s="176">
        <v>0</v>
      </c>
      <c r="X18" s="176" t="s">
        <v>200</v>
      </c>
      <c r="Y18" s="176" t="s">
        <v>201</v>
      </c>
      <c r="Z18" s="176" t="s">
        <v>202</v>
      </c>
      <c r="AA18" s="176" t="s">
        <v>203</v>
      </c>
      <c r="AB18" s="176" t="s">
        <v>204</v>
      </c>
      <c r="AD18" t="str">
        <f t="shared" si="5"/>
        <v>B9</v>
      </c>
      <c r="AE18">
        <f>IF('Adapted questions and answers'!F18='Original questions and answers'!F18,0,1)</f>
        <v>0</v>
      </c>
      <c r="AF18">
        <f>IF('Adapted questions and answers'!G18='Original questions and answers'!G18,0,1)</f>
        <v>0</v>
      </c>
      <c r="AG18">
        <f>IF('Adapted questions and answers'!J18='Original questions and answers'!J18,0,1)</f>
        <v>0</v>
      </c>
      <c r="AH18">
        <f>IF('Adapted questions and answers'!K18='Original questions and answers'!K18,0,1)</f>
        <v>0</v>
      </c>
      <c r="AI18">
        <f>IF('Adapted questions and answers'!L18='Original questions and answers'!L18,0,1)</f>
        <v>0</v>
      </c>
      <c r="AJ18">
        <f>IF('Adapted questions and answers'!M18='Original questions and answers'!M18,0,1)</f>
        <v>0</v>
      </c>
      <c r="AK18">
        <f>IF('Adapted questions and answers'!N18='Original questions and answers'!N18,0,1)</f>
        <v>0</v>
      </c>
      <c r="AL18">
        <f t="shared" si="7"/>
        <v>0</v>
      </c>
      <c r="AM18">
        <f>IF('Adapted questions and answers'!$O18='Original questions and answers'!$O18,0,1)</f>
        <v>0</v>
      </c>
      <c r="AN18">
        <f>IF('Adapted questions and answers'!$Q18='Original questions and answers'!$P18,0,1)</f>
        <v>0</v>
      </c>
    </row>
    <row r="19" spans="1:40" ht="14.25" customHeight="1">
      <c r="A19" s="176" t="s">
        <v>205</v>
      </c>
      <c r="B19" s="176" t="s">
        <v>34</v>
      </c>
      <c r="C19" s="176" t="s">
        <v>206</v>
      </c>
      <c r="D19" s="176">
        <v>0</v>
      </c>
      <c r="E19" s="176" t="s">
        <v>207</v>
      </c>
      <c r="F19" s="176" t="str">
        <f t="shared" si="6"/>
        <v>C1: What are the marketing options?</v>
      </c>
      <c r="G19" s="176" t="s">
        <v>208</v>
      </c>
      <c r="H19" s="177" t="s">
        <v>209</v>
      </c>
      <c r="I19" s="176" t="s">
        <v>39</v>
      </c>
      <c r="J19" s="176" t="str">
        <f t="shared" si="0"/>
        <v>1 - There is no known market for the patented technology</v>
      </c>
      <c r="K19" s="176" t="str">
        <f t="shared" si="1"/>
        <v>2 - The patented technology has not yet been targeted at a particular market</v>
      </c>
      <c r="L19" s="176" t="str">
        <f t="shared" si="2"/>
        <v>3 - There is a well-known market for the patented  technology</v>
      </c>
      <c r="M19" s="176" t="str">
        <f t="shared" si="3"/>
        <v>4 - There is a well-known market and further, well-defined market options</v>
      </c>
      <c r="N19" s="176" t="str">
        <f t="shared" si="4"/>
        <v>5 - There is a well-known market and other tangible prominent markets</v>
      </c>
      <c r="O19" s="176">
        <v>1</v>
      </c>
      <c r="P19" s="176">
        <v>-1</v>
      </c>
      <c r="Q19" s="176">
        <v>0</v>
      </c>
      <c r="X19" s="176" t="s">
        <v>210</v>
      </c>
      <c r="Y19" s="176" t="s">
        <v>211</v>
      </c>
      <c r="Z19" s="176" t="s">
        <v>212</v>
      </c>
      <c r="AA19" s="176" t="s">
        <v>213</v>
      </c>
      <c r="AB19" s="176" t="s">
        <v>214</v>
      </c>
      <c r="AD19" t="str">
        <f t="shared" si="5"/>
        <v>C1</v>
      </c>
      <c r="AE19">
        <f>IF('Adapted questions and answers'!F19='Original questions and answers'!F19,0,1)</f>
        <v>0</v>
      </c>
      <c r="AF19">
        <f>IF('Adapted questions and answers'!G19='Original questions and answers'!G19,0,1)</f>
        <v>0</v>
      </c>
      <c r="AG19">
        <f>IF('Adapted questions and answers'!J19='Original questions and answers'!J19,0,1)</f>
        <v>0</v>
      </c>
      <c r="AH19">
        <f>IF('Adapted questions and answers'!K19='Original questions and answers'!K19,0,1)</f>
        <v>0</v>
      </c>
      <c r="AI19">
        <f>IF('Adapted questions and answers'!L19='Original questions and answers'!L19,0,1)</f>
        <v>0</v>
      </c>
      <c r="AJ19">
        <f>IF('Adapted questions and answers'!M19='Original questions and answers'!M19,0,1)</f>
        <v>0</v>
      </c>
      <c r="AK19">
        <f>IF('Adapted questions and answers'!N19='Original questions and answers'!N19,0,1)</f>
        <v>0</v>
      </c>
      <c r="AL19">
        <f t="shared" si="7"/>
        <v>0</v>
      </c>
      <c r="AM19">
        <f>IF('Adapted questions and answers'!$O19='Original questions and answers'!$O19,0,1)</f>
        <v>0</v>
      </c>
      <c r="AN19">
        <f>IF('Adapted questions and answers'!$Q19='Original questions and answers'!$P19,0,1)</f>
        <v>0</v>
      </c>
    </row>
    <row r="20" spans="1:40" ht="14.25" customHeight="1">
      <c r="A20" s="176" t="s">
        <v>215</v>
      </c>
      <c r="B20" s="176" t="s">
        <v>34</v>
      </c>
      <c r="C20" s="176" t="s">
        <v>216</v>
      </c>
      <c r="D20" s="176">
        <v>-1</v>
      </c>
      <c r="E20" s="176" t="s">
        <v>217</v>
      </c>
      <c r="F20" s="176" t="str">
        <f t="shared" si="6"/>
        <v>C2: What is the market growth in the business area where the patented technology is utilised?</v>
      </c>
      <c r="G20" t="s">
        <v>218</v>
      </c>
      <c r="H20" s="177" t="s">
        <v>219</v>
      </c>
      <c r="I20" s="176" t="s">
        <v>39</v>
      </c>
      <c r="J20" s="176" t="str">
        <f t="shared" si="0"/>
        <v>1 - Very low (0,5%) [0,005]</v>
      </c>
      <c r="K20" s="176" t="str">
        <f t="shared" si="1"/>
        <v>2 - Low (2,5%) [0,025]</v>
      </c>
      <c r="L20" s="176" t="str">
        <f t="shared" si="2"/>
        <v>3 - Medium (5%) [0,05]</v>
      </c>
      <c r="M20" s="176" t="str">
        <f t="shared" si="3"/>
        <v>4 - High (8%) [0,08]</v>
      </c>
      <c r="N20" s="176" t="str">
        <f t="shared" si="4"/>
        <v>5 - Very high (15%) [0,15]</v>
      </c>
      <c r="O20" s="176">
        <v>0</v>
      </c>
      <c r="P20" s="176">
        <v>-1</v>
      </c>
      <c r="Q20" s="176">
        <v>0</v>
      </c>
      <c r="R20" s="176">
        <v>5.0000000000000001E-3</v>
      </c>
      <c r="S20" s="176">
        <v>2.5000000000000001E-2</v>
      </c>
      <c r="T20" s="176">
        <v>0.05</v>
      </c>
      <c r="U20" s="176">
        <v>0.08</v>
      </c>
      <c r="V20" s="176">
        <v>0.15</v>
      </c>
      <c r="X20" s="176" t="s">
        <v>220</v>
      </c>
      <c r="Y20" s="176" t="s">
        <v>221</v>
      </c>
      <c r="Z20" s="176" t="s">
        <v>222</v>
      </c>
      <c r="AA20" s="176" t="s">
        <v>223</v>
      </c>
      <c r="AB20" s="176" t="s">
        <v>224</v>
      </c>
      <c r="AD20" t="str">
        <f t="shared" si="5"/>
        <v>C2</v>
      </c>
      <c r="AE20">
        <f>IF('Adapted questions and answers'!F20='Original questions and answers'!F20,0,1)</f>
        <v>0</v>
      </c>
      <c r="AF20">
        <f>IF('Adapted questions and answers'!G20='Original questions and answers'!G20,0,1)</f>
        <v>0</v>
      </c>
      <c r="AG20">
        <f>IF('Adapted questions and answers'!Z20='Original questions and answers'!R20,0,1)</f>
        <v>0</v>
      </c>
      <c r="AH20">
        <f>IF('Adapted questions and answers'!AA20='Original questions and answers'!S20,0,1)</f>
        <v>0</v>
      </c>
      <c r="AI20">
        <f>IF('Adapted questions and answers'!AB20='Original questions and answers'!T20,0,1)</f>
        <v>0</v>
      </c>
      <c r="AJ20">
        <f>IF('Adapted questions and answers'!AC20='Original questions and answers'!U20,0,1)</f>
        <v>0</v>
      </c>
      <c r="AK20">
        <f>IF('Adapted questions and answers'!AD20='Original questions and answers'!V20,0,1)</f>
        <v>0</v>
      </c>
      <c r="AL20">
        <f t="shared" si="7"/>
        <v>0</v>
      </c>
      <c r="AM20">
        <f>IF('Adapted questions and answers'!$O20='Original questions and answers'!$O20,0,1)</f>
        <v>0</v>
      </c>
      <c r="AN20">
        <f>IF('Adapted questions and answers'!$Q20='Original questions and answers'!$P20,0,1)</f>
        <v>0</v>
      </c>
    </row>
    <row r="21" spans="1:40" ht="14.25" customHeight="1">
      <c r="A21" s="176" t="s">
        <v>225</v>
      </c>
      <c r="B21" s="176" t="s">
        <v>34</v>
      </c>
      <c r="C21" s="176" t="s">
        <v>226</v>
      </c>
      <c r="D21" s="176">
        <v>-1</v>
      </c>
      <c r="E21" s="176" t="s">
        <v>227</v>
      </c>
      <c r="F21" s="176" t="str">
        <f t="shared" si="6"/>
        <v>C3: What is the life expectancy of the patented technology in the market?</v>
      </c>
      <c r="G21" s="176" t="s">
        <v>228</v>
      </c>
      <c r="H21" s="177" t="s">
        <v>229</v>
      </c>
      <c r="I21" s="176" t="s">
        <v>39</v>
      </c>
      <c r="J21" s="176" t="str">
        <f t="shared" si="0"/>
        <v>1 - 0,5 years [0,5]</v>
      </c>
      <c r="K21" s="176" t="str">
        <f t="shared" si="1"/>
        <v>2 - 1 years [1]</v>
      </c>
      <c r="L21" s="176" t="str">
        <f t="shared" si="2"/>
        <v>3 - 2 years [2]</v>
      </c>
      <c r="M21" s="176" t="str">
        <f t="shared" si="3"/>
        <v>4 - 4 years [4]</v>
      </c>
      <c r="N21" s="176" t="str">
        <f t="shared" si="4"/>
        <v>5 - 8 years [8]</v>
      </c>
      <c r="O21" s="176">
        <v>0</v>
      </c>
      <c r="P21" s="176">
        <v>-1</v>
      </c>
      <c r="Q21" s="176">
        <v>0</v>
      </c>
      <c r="R21" s="176">
        <v>0.5</v>
      </c>
      <c r="S21" s="176">
        <v>1</v>
      </c>
      <c r="T21" s="176">
        <v>2</v>
      </c>
      <c r="U21" s="176">
        <v>4</v>
      </c>
      <c r="V21" s="176">
        <v>8</v>
      </c>
      <c r="X21" s="176" t="s">
        <v>163</v>
      </c>
      <c r="Y21" s="176" t="s">
        <v>162</v>
      </c>
      <c r="Z21" s="176" t="s">
        <v>161</v>
      </c>
      <c r="AA21" s="176" t="s">
        <v>230</v>
      </c>
      <c r="AB21" s="176" t="s">
        <v>231</v>
      </c>
      <c r="AD21" t="str">
        <f t="shared" si="5"/>
        <v>C3</v>
      </c>
      <c r="AE21">
        <f>IF('Adapted questions and answers'!F21='Original questions and answers'!F21,0,1)</f>
        <v>0</v>
      </c>
      <c r="AF21">
        <f>IF('Adapted questions and answers'!G21='Original questions and answers'!G21,0,1)</f>
        <v>0</v>
      </c>
      <c r="AG21">
        <f>IF('Adapted questions and answers'!Z21='Original questions and answers'!R21,0,1)</f>
        <v>0</v>
      </c>
      <c r="AH21">
        <f>IF('Adapted questions and answers'!AA21='Original questions and answers'!S21,0,1)</f>
        <v>0</v>
      </c>
      <c r="AI21">
        <f>IF('Adapted questions and answers'!AB21='Original questions and answers'!T21,0,1)</f>
        <v>0</v>
      </c>
      <c r="AJ21">
        <f>IF('Adapted questions and answers'!AC21='Original questions and answers'!U21,0,1)</f>
        <v>0</v>
      </c>
      <c r="AK21">
        <f>IF('Adapted questions and answers'!AD21='Original questions and answers'!V21,0,1)</f>
        <v>0</v>
      </c>
      <c r="AL21">
        <f t="shared" si="7"/>
        <v>0</v>
      </c>
      <c r="AM21">
        <f>IF('Adapted questions and answers'!$O21='Original questions and answers'!$O21,0,1)</f>
        <v>0</v>
      </c>
      <c r="AN21">
        <f>IF('Adapted questions and answers'!$Q21='Original questions and answers'!$P21,0,1)</f>
        <v>0</v>
      </c>
    </row>
    <row r="22" spans="1:40" ht="14.25" customHeight="1">
      <c r="A22" s="176" t="s">
        <v>232</v>
      </c>
      <c r="B22" s="176" t="s">
        <v>34</v>
      </c>
      <c r="C22" s="176" t="s">
        <v>233</v>
      </c>
      <c r="D22" s="176">
        <v>0</v>
      </c>
      <c r="E22" s="176" t="s">
        <v>234</v>
      </c>
      <c r="F22" s="176" t="str">
        <f t="shared" si="6"/>
        <v>C4: Are competitive or substitute products active in the market?</v>
      </c>
      <c r="G22" t="s">
        <v>235</v>
      </c>
      <c r="H22" s="177" t="s">
        <v>236</v>
      </c>
      <c r="I22" s="176" t="s">
        <v>39</v>
      </c>
      <c r="J22" s="176" t="str">
        <f t="shared" si="0"/>
        <v>1 - There is a high degree of development of competitive or substitute technology</v>
      </c>
      <c r="K22" s="176" t="str">
        <f t="shared" si="1"/>
        <v>2 - It is probable that competitive or substitute technology is being developed</v>
      </c>
      <c r="L22" s="176" t="str">
        <f t="shared" si="2"/>
        <v>3 - There is a 50% chance that competitive or substitute technology is being developed</v>
      </c>
      <c r="M22" s="176" t="str">
        <f t="shared" si="3"/>
        <v>4 - Exclusivity in the market is a good probablility</v>
      </c>
      <c r="N22" s="176" t="str">
        <f t="shared" si="4"/>
        <v>5 - Exclusivity in the market is by and large certain</v>
      </c>
      <c r="O22" s="176">
        <v>1</v>
      </c>
      <c r="P22" s="176">
        <v>-1</v>
      </c>
      <c r="Q22" s="176">
        <v>0</v>
      </c>
      <c r="X22" s="176" t="s">
        <v>237</v>
      </c>
      <c r="Y22" s="176" t="s">
        <v>238</v>
      </c>
      <c r="Z22" s="176" t="s">
        <v>239</v>
      </c>
      <c r="AA22" s="176" t="s">
        <v>240</v>
      </c>
      <c r="AB22" s="176" t="s">
        <v>241</v>
      </c>
      <c r="AD22" t="str">
        <f t="shared" si="5"/>
        <v>C4</v>
      </c>
      <c r="AE22">
        <f>IF('Adapted questions and answers'!F22='Original questions and answers'!F22,0,1)</f>
        <v>0</v>
      </c>
      <c r="AF22">
        <f>IF('Adapted questions and answers'!G22='Original questions and answers'!G22,0,1)</f>
        <v>0</v>
      </c>
      <c r="AG22">
        <f>IF('Adapted questions and answers'!J22='Original questions and answers'!J22,0,1)</f>
        <v>0</v>
      </c>
      <c r="AH22">
        <f>IF('Adapted questions and answers'!K22='Original questions and answers'!K22,0,1)</f>
        <v>0</v>
      </c>
      <c r="AI22">
        <f>IF('Adapted questions and answers'!L22='Original questions and answers'!L22,0,1)</f>
        <v>0</v>
      </c>
      <c r="AJ22">
        <f>IF('Adapted questions and answers'!M22='Original questions and answers'!M22,0,1)</f>
        <v>0</v>
      </c>
      <c r="AK22">
        <f>IF('Adapted questions and answers'!N22='Original questions and answers'!N22,0,1)</f>
        <v>0</v>
      </c>
      <c r="AL22">
        <f t="shared" si="7"/>
        <v>0</v>
      </c>
      <c r="AM22">
        <f>IF('Adapted questions and answers'!$O22='Original questions and answers'!$O22,0,1)</f>
        <v>0</v>
      </c>
      <c r="AN22">
        <f>IF('Adapted questions and answers'!$Q22='Original questions and answers'!$P22,0,1)</f>
        <v>0</v>
      </c>
    </row>
    <row r="23" spans="1:40" ht="14.25" customHeight="1">
      <c r="A23" s="176" t="s">
        <v>242</v>
      </c>
      <c r="B23" s="176" t="s">
        <v>34</v>
      </c>
      <c r="C23" s="176" t="s">
        <v>243</v>
      </c>
      <c r="D23" s="176">
        <v>0</v>
      </c>
      <c r="E23" s="176" t="s">
        <v>244</v>
      </c>
      <c r="F23" s="176" t="str">
        <f t="shared" si="6"/>
        <v>C5: What ultimate sales price is the consumer willing to pay compared to existing known products?</v>
      </c>
      <c r="G23" s="176" t="s">
        <v>245</v>
      </c>
      <c r="H23" s="177" t="s">
        <v>246</v>
      </c>
      <c r="I23" s="176" t="s">
        <v>39</v>
      </c>
      <c r="J23" s="176" t="str">
        <f t="shared" si="0"/>
        <v>1 - Attainable sales price significantly lower than competitors` price</v>
      </c>
      <c r="K23" s="176" t="str">
        <f t="shared" si="1"/>
        <v>2 - Lower than competitors` price</v>
      </c>
      <c r="L23" s="176" t="str">
        <f t="shared" si="2"/>
        <v>3 - Price equal to competitors`</v>
      </c>
      <c r="M23" s="176" t="str">
        <f t="shared" si="3"/>
        <v>4 - Higher than competitors` price</v>
      </c>
      <c r="N23" s="176" t="str">
        <f t="shared" si="4"/>
        <v>5 - Significantly higher than competitors` price</v>
      </c>
      <c r="O23" s="176">
        <v>0</v>
      </c>
      <c r="P23" s="176">
        <v>-1</v>
      </c>
      <c r="Q23" s="176">
        <v>0</v>
      </c>
      <c r="X23" s="176" t="s">
        <v>247</v>
      </c>
      <c r="Y23" s="176" t="s">
        <v>248</v>
      </c>
      <c r="Z23" s="176" t="s">
        <v>249</v>
      </c>
      <c r="AA23" s="176" t="s">
        <v>250</v>
      </c>
      <c r="AB23" s="176" t="s">
        <v>251</v>
      </c>
      <c r="AD23" t="str">
        <f t="shared" si="5"/>
        <v>C5</v>
      </c>
      <c r="AE23">
        <f>IF('Adapted questions and answers'!F23='Original questions and answers'!F23,0,1)</f>
        <v>0</v>
      </c>
      <c r="AF23">
        <f>IF('Adapted questions and answers'!G23='Original questions and answers'!G23,0,1)</f>
        <v>0</v>
      </c>
      <c r="AG23">
        <f>IF('Adapted questions and answers'!J23='Original questions and answers'!J23,0,1)</f>
        <v>0</v>
      </c>
      <c r="AH23">
        <f>IF('Adapted questions and answers'!K23='Original questions and answers'!K23,0,1)</f>
        <v>0</v>
      </c>
      <c r="AI23">
        <f>IF('Adapted questions and answers'!L23='Original questions and answers'!L23,0,1)</f>
        <v>0</v>
      </c>
      <c r="AJ23">
        <f>IF('Adapted questions and answers'!M23='Original questions and answers'!M23,0,1)</f>
        <v>0</v>
      </c>
      <c r="AK23">
        <f>IF('Adapted questions and answers'!N23='Original questions and answers'!N23,0,1)</f>
        <v>0</v>
      </c>
      <c r="AL23">
        <f t="shared" si="7"/>
        <v>0</v>
      </c>
      <c r="AM23">
        <f>IF('Adapted questions and answers'!$O23='Original questions and answers'!$O23,0,1)</f>
        <v>0</v>
      </c>
      <c r="AN23">
        <f>IF('Adapted questions and answers'!$Q23='Original questions and answers'!$P23,0,1)</f>
        <v>0</v>
      </c>
    </row>
    <row r="24" spans="1:40" ht="14.25" customHeight="1">
      <c r="A24" s="176" t="s">
        <v>252</v>
      </c>
      <c r="B24" s="176" t="s">
        <v>34</v>
      </c>
      <c r="C24" s="176" t="s">
        <v>253</v>
      </c>
      <c r="D24" s="176">
        <v>-1</v>
      </c>
      <c r="E24" s="176" t="s">
        <v>254</v>
      </c>
      <c r="F24" s="176" t="str">
        <f t="shared" si="6"/>
        <v>C6: What is the potential extra turnover to be obtained within the business area when utilising the patented technology?</v>
      </c>
      <c r="G24" s="176" t="s">
        <v>255</v>
      </c>
      <c r="H24" s="177" t="s">
        <v>256</v>
      </c>
      <c r="I24" s="176" t="s">
        <v>39</v>
      </c>
      <c r="J24" s="176" t="str">
        <f t="shared" si="0"/>
        <v>1 - Very small extra turnover in the business area (0,5%) [0,005]</v>
      </c>
      <c r="K24" s="176" t="str">
        <f t="shared" si="1"/>
        <v>2 - Small (2%) [0,02]</v>
      </c>
      <c r="L24" s="176" t="str">
        <f t="shared" si="2"/>
        <v>3 - Medium (4%) [0,04]</v>
      </c>
      <c r="M24" s="176" t="str">
        <f t="shared" si="3"/>
        <v>4 - Large (6%) [0,06]</v>
      </c>
      <c r="N24" s="176" t="str">
        <f t="shared" si="4"/>
        <v>5 - Very large (10%) [0,1]</v>
      </c>
      <c r="O24" s="176">
        <v>0</v>
      </c>
      <c r="P24" s="176">
        <v>-1</v>
      </c>
      <c r="Q24" s="176">
        <v>0</v>
      </c>
      <c r="R24" s="176">
        <v>5.0000000000000001E-3</v>
      </c>
      <c r="S24" s="176">
        <v>0.02</v>
      </c>
      <c r="T24" s="176">
        <v>0.04</v>
      </c>
      <c r="U24" s="176">
        <v>0.06</v>
      </c>
      <c r="V24" s="176">
        <v>0.1</v>
      </c>
      <c r="X24" s="176" t="s">
        <v>257</v>
      </c>
      <c r="Y24" s="176" t="s">
        <v>258</v>
      </c>
      <c r="Z24" s="176" t="s">
        <v>259</v>
      </c>
      <c r="AA24" s="176" t="s">
        <v>260</v>
      </c>
      <c r="AB24" s="176" t="s">
        <v>261</v>
      </c>
      <c r="AD24" t="str">
        <f t="shared" si="5"/>
        <v>C6</v>
      </c>
      <c r="AE24">
        <f>IF('Adapted questions and answers'!F24='Original questions and answers'!F24,0,1)</f>
        <v>0</v>
      </c>
      <c r="AF24">
        <f>IF('Adapted questions and answers'!G24='Original questions and answers'!G24,0,1)</f>
        <v>0</v>
      </c>
      <c r="AG24">
        <f>IF('Adapted questions and answers'!Z$24='Original questions and answers'!R$24,0,1)</f>
        <v>0</v>
      </c>
      <c r="AH24">
        <f>IF('Adapted questions and answers'!AA$24='Original questions and answers'!S$24,0,1)</f>
        <v>0</v>
      </c>
      <c r="AI24">
        <f>IF('Adapted questions and answers'!AB$24='Original questions and answers'!T$24,0,1)</f>
        <v>0</v>
      </c>
      <c r="AJ24">
        <f>IF('Adapted questions and answers'!AC$24='Original questions and answers'!U$24,0,1)</f>
        <v>0</v>
      </c>
      <c r="AK24">
        <f>IF('Adapted questions and answers'!AD$24='Original questions and answers'!V$24,0,1)</f>
        <v>0</v>
      </c>
      <c r="AL24">
        <f t="shared" si="7"/>
        <v>0</v>
      </c>
      <c r="AM24">
        <f>IF('Adapted questions and answers'!$O24='Original questions and answers'!$O24,0,1)</f>
        <v>0</v>
      </c>
      <c r="AN24">
        <f>IF('Adapted questions and answers'!$Q24='Original questions and answers'!$P24,0,1)</f>
        <v>0</v>
      </c>
    </row>
    <row r="25" spans="1:40" ht="14.25" customHeight="1">
      <c r="A25" s="176" t="s">
        <v>262</v>
      </c>
      <c r="B25" s="176" t="s">
        <v>34</v>
      </c>
      <c r="C25" s="176" t="s">
        <v>263</v>
      </c>
      <c r="D25" s="176">
        <v>0</v>
      </c>
      <c r="E25" s="176" t="s">
        <v>264</v>
      </c>
      <c r="F25" s="176" t="str">
        <f t="shared" si="6"/>
        <v>C7: What knowledge does the company have of application potential and commercial opportunities?</v>
      </c>
      <c r="G25" s="176" t="s">
        <v>265</v>
      </c>
      <c r="H25" s="177" t="s">
        <v>266</v>
      </c>
      <c r="I25" s="176" t="s">
        <v>39</v>
      </c>
      <c r="J25" s="176" t="str">
        <f t="shared" si="0"/>
        <v>1 - Current company knowledge is of limited application potential only</v>
      </c>
      <c r="K25" s="176" t="str">
        <f t="shared" si="1"/>
        <v>2 - Limited knowledge of application potential and commercial opportunities</v>
      </c>
      <c r="L25" s="176" t="str">
        <f t="shared" si="2"/>
        <v>3 - Knowledge of application potential and limited knowledge of commercial opportunities</v>
      </c>
      <c r="M25" s="176" t="str">
        <f t="shared" si="3"/>
        <v>4 - Knowledge of application potential and commercial opportunities</v>
      </c>
      <c r="N25" s="176" t="str">
        <f t="shared" si="4"/>
        <v>5 - The company has a full knowledge of application potential and commercial opportunities</v>
      </c>
      <c r="O25" s="176">
        <v>0</v>
      </c>
      <c r="P25" s="176">
        <v>-1</v>
      </c>
      <c r="Q25" s="176">
        <v>0</v>
      </c>
      <c r="X25" s="176" t="s">
        <v>267</v>
      </c>
      <c r="Y25" s="176" t="s">
        <v>268</v>
      </c>
      <c r="Z25" s="176" t="s">
        <v>269</v>
      </c>
      <c r="AA25" s="176" t="s">
        <v>270</v>
      </c>
      <c r="AB25" s="176" t="s">
        <v>271</v>
      </c>
      <c r="AD25" t="str">
        <f t="shared" si="5"/>
        <v>C7</v>
      </c>
      <c r="AE25">
        <f>IF('Adapted questions and answers'!F25='Original questions and answers'!F25,0,1)</f>
        <v>0</v>
      </c>
      <c r="AF25">
        <f>IF('Adapted questions and answers'!G25='Original questions and answers'!G25,0,1)</f>
        <v>0</v>
      </c>
      <c r="AG25">
        <f>IF('Adapted questions and answers'!J25='Original questions and answers'!J25,0,1)</f>
        <v>0</v>
      </c>
      <c r="AH25">
        <f>IF('Adapted questions and answers'!K25='Original questions and answers'!K25,0,1)</f>
        <v>0</v>
      </c>
      <c r="AI25">
        <f>IF('Adapted questions and answers'!L25='Original questions and answers'!L25,0,1)</f>
        <v>0</v>
      </c>
      <c r="AJ25">
        <f>IF('Adapted questions and answers'!M25='Original questions and answers'!M25,0,1)</f>
        <v>0</v>
      </c>
      <c r="AK25">
        <f>IF('Adapted questions and answers'!N25='Original questions and answers'!N25,0,1)</f>
        <v>0</v>
      </c>
      <c r="AL25">
        <f t="shared" si="7"/>
        <v>0</v>
      </c>
      <c r="AM25">
        <f>IF('Adapted questions and answers'!$O25='Original questions and answers'!$O25,0,1)</f>
        <v>0</v>
      </c>
      <c r="AN25">
        <f>IF('Adapted questions and answers'!$Q25='Original questions and answers'!$P25,0,1)</f>
        <v>0</v>
      </c>
    </row>
    <row r="26" spans="1:40" ht="14.25" customHeight="1">
      <c r="A26" s="176" t="s">
        <v>272</v>
      </c>
      <c r="B26" s="176" t="s">
        <v>34</v>
      </c>
      <c r="C26" s="176" t="s">
        <v>273</v>
      </c>
      <c r="D26" s="176">
        <v>0</v>
      </c>
      <c r="E26" s="176" t="s">
        <v>274</v>
      </c>
      <c r="F26" s="176" t="str">
        <f t="shared" si="6"/>
        <v>C8: Does the patented technology embody potential revenue from licensing agreements?</v>
      </c>
      <c r="G26" t="s">
        <v>275</v>
      </c>
      <c r="H26" s="177" t="s">
        <v>276</v>
      </c>
      <c r="I26" s="176" t="s">
        <v>39</v>
      </c>
      <c r="J26" s="176" t="str">
        <f t="shared" si="0"/>
        <v>1 - No relevant prospects for creating revenue from licensing agreements</v>
      </c>
      <c r="K26" s="176" t="str">
        <f t="shared" si="1"/>
        <v>2 - Licensing revenue is possible to a lesser degree</v>
      </c>
      <c r="L26" s="176" t="str">
        <f t="shared" si="2"/>
        <v>3 - Good prospects/ potential for creating revenue from licensing agreements</v>
      </c>
      <c r="M26" s="176" t="str">
        <f t="shared" si="3"/>
        <v>4 - Very good prospects/ potential for creating revenue from licensing agreements</v>
      </c>
      <c r="N26" s="176" t="str">
        <f t="shared" si="4"/>
        <v>5 - Extremely good prospects/ potential for creating revenue from licensing agreements</v>
      </c>
      <c r="O26" s="176">
        <v>0</v>
      </c>
      <c r="P26" s="176">
        <v>-1</v>
      </c>
      <c r="Q26" s="176">
        <v>0</v>
      </c>
      <c r="X26" s="176" t="s">
        <v>277</v>
      </c>
      <c r="Y26" s="176" t="s">
        <v>278</v>
      </c>
      <c r="Z26" s="176" t="s">
        <v>279</v>
      </c>
      <c r="AA26" s="176" t="s">
        <v>280</v>
      </c>
      <c r="AB26" s="176" t="s">
        <v>281</v>
      </c>
      <c r="AD26" t="str">
        <f t="shared" si="5"/>
        <v>C8</v>
      </c>
      <c r="AE26">
        <f>IF('Adapted questions and answers'!F26='Original questions and answers'!F26,0,1)</f>
        <v>0</v>
      </c>
      <c r="AF26">
        <f>IF('Adapted questions and answers'!G26='Original questions and answers'!G26,0,1)</f>
        <v>0</v>
      </c>
      <c r="AG26">
        <f>IF('Adapted questions and answers'!J26='Original questions and answers'!J26,0,1)</f>
        <v>0</v>
      </c>
      <c r="AH26">
        <f>IF('Adapted questions and answers'!K26='Original questions and answers'!K26,0,1)</f>
        <v>0</v>
      </c>
      <c r="AI26">
        <f>IF('Adapted questions and answers'!L26='Original questions and answers'!L26,0,1)</f>
        <v>0</v>
      </c>
      <c r="AJ26">
        <f>IF('Adapted questions and answers'!M26='Original questions and answers'!M26,0,1)</f>
        <v>0</v>
      </c>
      <c r="AK26">
        <f>IF('Adapted questions and answers'!N26='Original questions and answers'!N26,0,1)</f>
        <v>0</v>
      </c>
      <c r="AL26">
        <f t="shared" si="7"/>
        <v>0</v>
      </c>
      <c r="AM26">
        <f>IF('Adapted questions and answers'!$O26='Original questions and answers'!$O26,0,1)</f>
        <v>0</v>
      </c>
      <c r="AN26">
        <f>IF('Adapted questions and answers'!$Q26='Original questions and answers'!$P26,0,1)</f>
        <v>0</v>
      </c>
    </row>
    <row r="27" spans="1:40" ht="14.25" customHeight="1">
      <c r="A27" s="176" t="s">
        <v>282</v>
      </c>
      <c r="B27" s="176" t="s">
        <v>34</v>
      </c>
      <c r="C27" s="176" t="s">
        <v>283</v>
      </c>
      <c r="D27" s="176">
        <v>0</v>
      </c>
      <c r="E27" s="176" t="s">
        <v>284</v>
      </c>
      <c r="F27" s="176" t="str">
        <f t="shared" si="6"/>
        <v>C9: Do commercial activities require special permits/ licences</v>
      </c>
      <c r="G27" s="176" t="s">
        <v>285</v>
      </c>
      <c r="H27" s="177" t="s">
        <v>286</v>
      </c>
      <c r="I27" s="176" t="s">
        <v>39</v>
      </c>
      <c r="J27" s="176" t="str">
        <f t="shared" si="0"/>
        <v>1 - Permit/licence required. Refusal from public authorities</v>
      </c>
      <c r="K27" s="176" t="str">
        <f t="shared" si="1"/>
        <v>2 - Permit/ licence application not submitted to authorities or already submitted but provisionally refused</v>
      </c>
      <c r="L27" s="176" t="str">
        <f t="shared" si="2"/>
        <v>3 - Permit/ licence application submitted to authorities - no answer yet</v>
      </c>
      <c r="M27" s="176" t="str">
        <f t="shared" si="3"/>
        <v>4 - Limited-term permit/ licence approval from public authorities</v>
      </c>
      <c r="N27" s="176" t="str">
        <f t="shared" si="4"/>
        <v>5 - Life-term permit/ licence approval from public authorities, or no permit/licence required to sell patent/product in the market</v>
      </c>
      <c r="O27" s="176">
        <v>1</v>
      </c>
      <c r="P27" s="176">
        <v>0</v>
      </c>
      <c r="Q27" s="176">
        <v>0</v>
      </c>
      <c r="X27" s="176" t="s">
        <v>287</v>
      </c>
      <c r="Y27" s="176" t="s">
        <v>288</v>
      </c>
      <c r="Z27" s="176" t="s">
        <v>289</v>
      </c>
      <c r="AA27" s="176" t="s">
        <v>290</v>
      </c>
      <c r="AB27" s="176" t="s">
        <v>291</v>
      </c>
      <c r="AD27" t="str">
        <f t="shared" si="5"/>
        <v>C9</v>
      </c>
      <c r="AE27">
        <f>IF('Adapted questions and answers'!F27='Original questions and answers'!F27,0,1)</f>
        <v>0</v>
      </c>
      <c r="AF27">
        <f>IF('Adapted questions and answers'!G27='Original questions and answers'!G27,0,1)</f>
        <v>0</v>
      </c>
      <c r="AG27">
        <f>IF('Adapted questions and answers'!J27='Original questions and answers'!J27,0,1)</f>
        <v>0</v>
      </c>
      <c r="AH27">
        <f>IF('Adapted questions and answers'!K27='Original questions and answers'!K27,0,1)</f>
        <v>0</v>
      </c>
      <c r="AI27">
        <f>IF('Adapted questions and answers'!L27='Original questions and answers'!L27,0,1)</f>
        <v>0</v>
      </c>
      <c r="AJ27">
        <f>IF('Adapted questions and answers'!M27='Original questions and answers'!M27,0,1)</f>
        <v>0</v>
      </c>
      <c r="AK27">
        <f>IF('Adapted questions and answers'!N27='Original questions and answers'!N27,0,1)</f>
        <v>0</v>
      </c>
      <c r="AL27">
        <f t="shared" si="7"/>
        <v>0</v>
      </c>
      <c r="AM27">
        <f>IF('Adapted questions and answers'!$O27='Original questions and answers'!$O27,0,1)</f>
        <v>0</v>
      </c>
      <c r="AN27">
        <f>IF('Adapted questions and answers'!$Q27='Original questions and answers'!$P27,0,1)</f>
        <v>0</v>
      </c>
    </row>
    <row r="28" spans="1:40" ht="14.25" customHeight="1">
      <c r="A28" s="176" t="s">
        <v>292</v>
      </c>
      <c r="B28" s="176" t="s">
        <v>34</v>
      </c>
      <c r="C28" s="176" t="s">
        <v>293</v>
      </c>
      <c r="D28" s="176">
        <v>-1</v>
      </c>
      <c r="E28" s="176" t="s">
        <v>294</v>
      </c>
      <c r="F28" s="176" t="str">
        <f t="shared" si="6"/>
        <v>D1: Can the existing business area output in the relevant market be maintained without utilising the patented technology?</v>
      </c>
      <c r="G28" t="s">
        <v>295</v>
      </c>
      <c r="H28" s="177" t="s">
        <v>296</v>
      </c>
      <c r="I28" s="176" t="s">
        <v>39</v>
      </c>
      <c r="J28" s="176" t="str">
        <f t="shared" si="0"/>
        <v>1 - 100% of business output can be maintained without the patented technology [1]</v>
      </c>
      <c r="K28" s="176" t="str">
        <f t="shared" si="1"/>
        <v>2 - 75% [0,75]</v>
      </c>
      <c r="L28" s="176" t="str">
        <f t="shared" si="2"/>
        <v>3 - 50% [0,5]</v>
      </c>
      <c r="M28" s="176" t="str">
        <f t="shared" si="3"/>
        <v>4 - 25% [0,25]</v>
      </c>
      <c r="N28" s="176" t="str">
        <f t="shared" si="4"/>
        <v>5 - 0% [0]</v>
      </c>
      <c r="O28" s="176">
        <v>0</v>
      </c>
      <c r="P28" s="176">
        <v>0</v>
      </c>
      <c r="Q28" s="176">
        <v>0</v>
      </c>
      <c r="R28" s="176">
        <v>1</v>
      </c>
      <c r="S28" s="176">
        <v>0.75</v>
      </c>
      <c r="T28" s="176">
        <v>0.5</v>
      </c>
      <c r="U28" s="176">
        <v>0.25</v>
      </c>
      <c r="V28" s="176">
        <v>0</v>
      </c>
      <c r="X28" s="176" t="s">
        <v>297</v>
      </c>
      <c r="Y28" s="176" t="s">
        <v>298</v>
      </c>
      <c r="Z28" s="176" t="s">
        <v>299</v>
      </c>
      <c r="AA28" s="176" t="s">
        <v>300</v>
      </c>
      <c r="AB28" s="176" t="s">
        <v>301</v>
      </c>
      <c r="AD28" t="str">
        <f t="shared" si="5"/>
        <v>D1</v>
      </c>
      <c r="AE28">
        <f>IF('Adapted questions and answers'!F28='Original questions and answers'!F28,0,1)</f>
        <v>0</v>
      </c>
      <c r="AF28">
        <f>IF('Adapted questions and answers'!G28='Original questions and answers'!G28,0,1)</f>
        <v>0</v>
      </c>
      <c r="AG28">
        <f>IF('Adapted questions and answers'!Z28='Original questions and answers'!R28,0,1)</f>
        <v>0</v>
      </c>
      <c r="AH28">
        <f>IF('Adapted questions and answers'!AA28='Original questions and answers'!S28,0,1)</f>
        <v>0</v>
      </c>
      <c r="AI28">
        <f>IF('Adapted questions and answers'!AB28='Original questions and answers'!T28,0,1)</f>
        <v>0</v>
      </c>
      <c r="AJ28">
        <f>IF('Adapted questions and answers'!AC28='Original questions and answers'!U28,0,1)</f>
        <v>0</v>
      </c>
      <c r="AK28">
        <f>IF('Adapted questions and answers'!AD28='Original questions and answers'!V28,0,1)</f>
        <v>0</v>
      </c>
      <c r="AL28">
        <f t="shared" si="7"/>
        <v>0</v>
      </c>
      <c r="AM28">
        <f>IF('Adapted questions and answers'!$O28='Original questions and answers'!$O28,0,1)</f>
        <v>0</v>
      </c>
      <c r="AN28">
        <f>IF('Adapted questions and answers'!$Q28='Original questions and answers'!$P28,0,1)</f>
        <v>0</v>
      </c>
    </row>
    <row r="29" spans="1:40" ht="14.25" customHeight="1">
      <c r="A29" s="176" t="s">
        <v>302</v>
      </c>
      <c r="B29" s="176" t="s">
        <v>34</v>
      </c>
      <c r="C29" s="176" t="s">
        <v>303</v>
      </c>
      <c r="D29" s="176">
        <v>-1</v>
      </c>
      <c r="E29" s="176" t="s">
        <v>304</v>
      </c>
      <c r="F29" s="176" t="str">
        <f t="shared" si="6"/>
        <v>D2: What are the necessary future development costs?</v>
      </c>
      <c r="G29" t="s">
        <v>305</v>
      </c>
      <c r="H29" s="177" t="s">
        <v>306</v>
      </c>
      <c r="I29" s="176" t="s">
        <v>39</v>
      </c>
      <c r="J29" s="176" t="str">
        <f t="shared" si="0"/>
        <v>1 - Extremely high investment (30% of business area turnover) [0,3]</v>
      </c>
      <c r="K29" s="176" t="str">
        <f t="shared" si="1"/>
        <v>2 - Very high (15%) [0,15]</v>
      </c>
      <c r="L29" s="176" t="str">
        <f t="shared" si="2"/>
        <v>3 - High (8%) [0,08]</v>
      </c>
      <c r="M29" s="176" t="str">
        <f t="shared" si="3"/>
        <v>4 - Medium (2,5%) [0,025]</v>
      </c>
      <c r="N29" s="176" t="str">
        <f t="shared" si="4"/>
        <v>5 - Low (0,5%) [0,005]</v>
      </c>
      <c r="O29" s="176">
        <v>1</v>
      </c>
      <c r="P29" s="176">
        <v>0</v>
      </c>
      <c r="Q29" s="176">
        <v>0</v>
      </c>
      <c r="R29" s="176">
        <v>0.3</v>
      </c>
      <c r="S29" s="176">
        <v>0.15</v>
      </c>
      <c r="T29" s="176">
        <v>0.08</v>
      </c>
      <c r="U29" s="176">
        <v>2.5000000000000001E-2</v>
      </c>
      <c r="V29" s="176">
        <v>5.0000000000000001E-3</v>
      </c>
      <c r="X29" s="176" t="s">
        <v>307</v>
      </c>
      <c r="Y29" s="176" t="s">
        <v>224</v>
      </c>
      <c r="Z29" s="176" t="s">
        <v>223</v>
      </c>
      <c r="AA29" s="176" t="s">
        <v>308</v>
      </c>
      <c r="AB29" s="176" t="s">
        <v>309</v>
      </c>
      <c r="AD29" t="str">
        <f t="shared" si="5"/>
        <v>D2</v>
      </c>
      <c r="AE29">
        <f>IF('Adapted questions and answers'!F29='Original questions and answers'!F29,0,1)</f>
        <v>0</v>
      </c>
      <c r="AF29">
        <f>IF('Adapted questions and answers'!G29='Original questions and answers'!G29,0,1)</f>
        <v>0</v>
      </c>
      <c r="AG29">
        <f>IF('Adapted questions and answers'!Z29='Original questions and answers'!R29,0,1)</f>
        <v>0</v>
      </c>
      <c r="AH29">
        <f>IF('Adapted questions and answers'!AA29='Original questions and answers'!S29,0,1)</f>
        <v>0</v>
      </c>
      <c r="AI29">
        <f>IF('Adapted questions and answers'!AB29='Original questions and answers'!T29,0,1)</f>
        <v>0</v>
      </c>
      <c r="AJ29">
        <f>IF('Adapted questions and answers'!AC29='Original questions and answers'!U29,0,1)</f>
        <v>0</v>
      </c>
      <c r="AK29">
        <f>IF('Adapted questions and answers'!AD29='Original questions and answers'!V29,0,1)</f>
        <v>0</v>
      </c>
      <c r="AL29">
        <f t="shared" si="7"/>
        <v>0</v>
      </c>
      <c r="AM29">
        <f>IF('Adapted questions and answers'!$O29='Original questions and answers'!$O29,0,1)</f>
        <v>0</v>
      </c>
      <c r="AN29">
        <f>IF('Adapted questions and answers'!$Q29='Original questions and answers'!$P29,0,1)</f>
        <v>0</v>
      </c>
    </row>
    <row r="30" spans="1:40" ht="14.25" customHeight="1">
      <c r="A30" s="176" t="s">
        <v>310</v>
      </c>
      <c r="B30" s="176" t="s">
        <v>34</v>
      </c>
      <c r="C30" s="176" t="s">
        <v>311</v>
      </c>
      <c r="D30" s="176">
        <v>-1</v>
      </c>
      <c r="E30" s="176" t="s">
        <v>312</v>
      </c>
      <c r="F30" s="176" t="str">
        <f t="shared" si="6"/>
        <v>D3: What is the index for cost of production when implementing the patented technology?</v>
      </c>
      <c r="G30" t="s">
        <v>313</v>
      </c>
      <c r="H30" s="177" t="s">
        <v>314</v>
      </c>
      <c r="I30" s="176" t="s">
        <v>39</v>
      </c>
      <c r="J30" s="176" t="str">
        <f t="shared" si="0"/>
        <v>1 - 30% increase due to use of the patented technology [1,3]</v>
      </c>
      <c r="K30" s="176" t="str">
        <f t="shared" si="1"/>
        <v>2 - 15% increase due to use of the patented technology [1,15]</v>
      </c>
      <c r="L30" s="176" t="str">
        <f t="shared" si="2"/>
        <v>3 - No increase or decrease [1]</v>
      </c>
      <c r="M30" s="176" t="str">
        <f t="shared" si="3"/>
        <v>4 - 15% decrease due to use of the patented technology [0,85]</v>
      </c>
      <c r="N30" s="176" t="str">
        <f t="shared" si="4"/>
        <v>5 - 30% decrease due to use of the patented technology [0,7]</v>
      </c>
      <c r="O30" s="176">
        <v>1</v>
      </c>
      <c r="P30" s="176">
        <v>-1</v>
      </c>
      <c r="Q30" s="176">
        <v>0</v>
      </c>
      <c r="R30" s="176">
        <v>1.3</v>
      </c>
      <c r="S30" s="176">
        <v>1.1499999999999999</v>
      </c>
      <c r="T30" s="176">
        <v>1</v>
      </c>
      <c r="U30" s="176">
        <v>0.85</v>
      </c>
      <c r="V30" s="176">
        <v>0.7</v>
      </c>
      <c r="X30" s="176" t="s">
        <v>315</v>
      </c>
      <c r="Y30" s="176" t="s">
        <v>316</v>
      </c>
      <c r="Z30" s="176" t="s">
        <v>317</v>
      </c>
      <c r="AA30" s="176" t="s">
        <v>318</v>
      </c>
      <c r="AB30" s="176" t="s">
        <v>319</v>
      </c>
      <c r="AD30" t="str">
        <f t="shared" si="5"/>
        <v>D3</v>
      </c>
      <c r="AE30">
        <f>IF('Adapted questions and answers'!F30='Original questions and answers'!F30,0,1)</f>
        <v>0</v>
      </c>
      <c r="AF30">
        <f>IF('Adapted questions and answers'!G30='Original questions and answers'!G30,0,1)</f>
        <v>0</v>
      </c>
      <c r="AG30">
        <f>IF('Adapted questions and answers'!Z30='Original questions and answers'!R30,0,1)</f>
        <v>0</v>
      </c>
      <c r="AH30">
        <f>IF('Adapted questions and answers'!AA30='Original questions and answers'!S30,0,1)</f>
        <v>0</v>
      </c>
      <c r="AI30">
        <f>IF('Adapted questions and answers'!AB30='Original questions and answers'!T30,0,1)</f>
        <v>0</v>
      </c>
      <c r="AJ30">
        <f>IF('Adapted questions and answers'!AC30='Original questions and answers'!U30,0,1)</f>
        <v>0</v>
      </c>
      <c r="AK30">
        <f>IF('Adapted questions and answers'!AD30='Original questions and answers'!V30,0,1)</f>
        <v>0</v>
      </c>
      <c r="AL30">
        <f t="shared" si="7"/>
        <v>0</v>
      </c>
      <c r="AM30">
        <f>IF('Adapted questions and answers'!$O30='Original questions and answers'!$O30,0,1)</f>
        <v>0</v>
      </c>
      <c r="AN30">
        <f>IF('Adapted questions and answers'!$Q30='Original questions and answers'!$P30,0,1)</f>
        <v>0</v>
      </c>
    </row>
    <row r="31" spans="1:40" ht="14.25" customHeight="1">
      <c r="A31" s="176" t="s">
        <v>320</v>
      </c>
      <c r="B31" s="176" t="s">
        <v>34</v>
      </c>
      <c r="C31" s="176" t="s">
        <v>321</v>
      </c>
      <c r="D31" s="176">
        <v>-1</v>
      </c>
      <c r="E31" s="176" t="s">
        <v>322</v>
      </c>
      <c r="F31" s="176" t="str">
        <f t="shared" si="6"/>
        <v>D4: What investment is necessary for production equipment?</v>
      </c>
      <c r="G31" t="s">
        <v>323</v>
      </c>
      <c r="H31" s="177" t="s">
        <v>324</v>
      </c>
      <c r="I31" s="176" t="s">
        <v>39</v>
      </c>
      <c r="J31" s="176" t="str">
        <f t="shared" si="0"/>
        <v>1 - 120% of present investment intensity [1,2]</v>
      </c>
      <c r="K31" s="176" t="str">
        <f t="shared" si="1"/>
        <v>2 - 110% of present investment intensity [1,1]</v>
      </c>
      <c r="L31" s="176" t="str">
        <f t="shared" si="2"/>
        <v>3 - 100% of present investment intensity - investment-neutral [1]</v>
      </c>
      <c r="M31" s="176" t="str">
        <f t="shared" si="3"/>
        <v>4 - 70% of present investment intensity [0,7]</v>
      </c>
      <c r="N31" s="176" t="str">
        <f t="shared" si="4"/>
        <v>5 - 50% of present investment intensity [0,5]</v>
      </c>
      <c r="O31" s="176">
        <v>1</v>
      </c>
      <c r="P31" s="176">
        <v>0</v>
      </c>
      <c r="Q31" s="176">
        <v>0</v>
      </c>
      <c r="R31" s="176">
        <v>1.2</v>
      </c>
      <c r="S31" s="176">
        <v>1.1000000000000001</v>
      </c>
      <c r="T31" s="176">
        <v>1</v>
      </c>
      <c r="U31" s="176">
        <v>0.7</v>
      </c>
      <c r="V31" s="176">
        <v>0.5</v>
      </c>
      <c r="X31" s="176" t="s">
        <v>325</v>
      </c>
      <c r="Y31" s="176" t="s">
        <v>326</v>
      </c>
      <c r="Z31" s="176" t="s">
        <v>327</v>
      </c>
      <c r="AA31" s="176" t="s">
        <v>328</v>
      </c>
      <c r="AB31" s="176" t="s">
        <v>329</v>
      </c>
      <c r="AD31" t="str">
        <f t="shared" si="5"/>
        <v>D4</v>
      </c>
      <c r="AE31">
        <f>IF('Adapted questions and answers'!F31='Original questions and answers'!F31,0,1)</f>
        <v>0</v>
      </c>
      <c r="AF31">
        <f>IF('Adapted questions and answers'!G31='Original questions and answers'!G31,0,1)</f>
        <v>0</v>
      </c>
      <c r="AG31">
        <f>IF('Adapted questions and answers'!Z31='Original questions and answers'!R31,0,1)</f>
        <v>0</v>
      </c>
      <c r="AH31">
        <f>IF('Adapted questions and answers'!AA31='Original questions and answers'!S31,0,1)</f>
        <v>0</v>
      </c>
      <c r="AI31">
        <f>IF('Adapted questions and answers'!AB31='Original questions and answers'!T31,0,1)</f>
        <v>0</v>
      </c>
      <c r="AJ31">
        <f>IF('Adapted questions and answers'!AC31='Original questions and answers'!U31,0,1)</f>
        <v>0</v>
      </c>
      <c r="AK31">
        <f>IF('Adapted questions and answers'!AD31='Original questions and answers'!V31,0,1)</f>
        <v>0</v>
      </c>
      <c r="AL31">
        <f t="shared" si="7"/>
        <v>0</v>
      </c>
      <c r="AM31">
        <f>IF('Adapted questions and answers'!$O31='Original questions and answers'!$O31,0,1)</f>
        <v>0</v>
      </c>
      <c r="AN31">
        <f>IF('Adapted questions and answers'!$Q31='Original questions and answers'!$P31,0,1)</f>
        <v>0</v>
      </c>
    </row>
    <row r="32" spans="1:40" ht="14.25" customHeight="1">
      <c r="A32" s="176" t="s">
        <v>330</v>
      </c>
      <c r="B32" s="176" t="s">
        <v>34</v>
      </c>
      <c r="C32" s="176" t="s">
        <v>331</v>
      </c>
      <c r="D32" s="176">
        <v>0</v>
      </c>
      <c r="E32" s="176" t="s">
        <v>332</v>
      </c>
      <c r="F32" s="176" t="str">
        <f t="shared" si="6"/>
        <v>D5: Does the company have the financial capacity to cover patent renewal fees in the relevant markets?</v>
      </c>
      <c r="G32" s="176" t="s">
        <v>333</v>
      </c>
      <c r="H32" s="177" t="s">
        <v>334</v>
      </c>
      <c r="I32" s="176" t="s">
        <v>39</v>
      </c>
      <c r="J32" s="176" t="str">
        <f t="shared" si="0"/>
        <v>1 - Maintenance in one country</v>
      </c>
      <c r="K32" s="176" t="str">
        <f t="shared" si="1"/>
        <v>2 - 2-5 countries</v>
      </c>
      <c r="L32" s="176" t="str">
        <f t="shared" si="2"/>
        <v>3 - 5-10 countries</v>
      </c>
      <c r="M32" s="176" t="str">
        <f t="shared" si="3"/>
        <v>4 - 10-15 countries</v>
      </c>
      <c r="N32" s="176" t="str">
        <f t="shared" si="4"/>
        <v>5 - Over 15 countries/all current and potential countries</v>
      </c>
      <c r="O32" s="176">
        <v>1</v>
      </c>
      <c r="P32" s="176">
        <v>0</v>
      </c>
      <c r="Q32" s="176">
        <v>0</v>
      </c>
      <c r="X32" s="176" t="s">
        <v>335</v>
      </c>
      <c r="Y32" s="176" t="s">
        <v>336</v>
      </c>
      <c r="Z32" s="176" t="s">
        <v>337</v>
      </c>
      <c r="AA32" s="176" t="s">
        <v>338</v>
      </c>
      <c r="AB32" s="176" t="s">
        <v>339</v>
      </c>
      <c r="AD32" t="str">
        <f t="shared" si="5"/>
        <v>D5</v>
      </c>
      <c r="AE32">
        <f>IF('Adapted questions and answers'!F32='Original questions and answers'!F32,0,1)</f>
        <v>0</v>
      </c>
      <c r="AF32">
        <f>IF('Adapted questions and answers'!G32='Original questions and answers'!G32,0,1)</f>
        <v>0</v>
      </c>
      <c r="AG32">
        <f>IF('Adapted questions and answers'!J32='Original questions and answers'!J32,0,1)</f>
        <v>0</v>
      </c>
      <c r="AH32">
        <f>IF('Adapted questions and answers'!K32='Original questions and answers'!K32,0,1)</f>
        <v>0</v>
      </c>
      <c r="AI32">
        <f>IF('Adapted questions and answers'!L32='Original questions and answers'!L32,0,1)</f>
        <v>0</v>
      </c>
      <c r="AJ32">
        <f>IF('Adapted questions and answers'!M32='Original questions and answers'!M32,0,1)</f>
        <v>0</v>
      </c>
      <c r="AK32">
        <f>IF('Adapted questions and answers'!N32='Original questions and answers'!N32,0,1)</f>
        <v>0</v>
      </c>
      <c r="AL32">
        <f t="shared" si="7"/>
        <v>0</v>
      </c>
      <c r="AM32">
        <f>IF('Adapted questions and answers'!$O32='Original questions and answers'!$O32,0,1)</f>
        <v>0</v>
      </c>
      <c r="AN32">
        <f>IF('Adapted questions and answers'!$Q32='Original questions and answers'!$P32,0,1)</f>
        <v>0</v>
      </c>
    </row>
    <row r="33" spans="1:40" ht="14.25" customHeight="1">
      <c r="A33" s="176" t="s">
        <v>340</v>
      </c>
      <c r="B33" s="176" t="s">
        <v>34</v>
      </c>
      <c r="C33" s="176" t="s">
        <v>341</v>
      </c>
      <c r="D33" s="176">
        <v>0</v>
      </c>
      <c r="E33" s="176" t="s">
        <v>342</v>
      </c>
      <c r="F33" s="176" t="str">
        <f t="shared" si="6"/>
        <v>D6: What is the patented technology`s contribution to company profits?</v>
      </c>
      <c r="G33" t="s">
        <v>343</v>
      </c>
      <c r="H33" s="177" t="s">
        <v>344</v>
      </c>
      <c r="I33" s="176" t="s">
        <v>39</v>
      </c>
      <c r="J33" s="176" t="str">
        <f t="shared" si="0"/>
        <v>1 - Less than 3% of accumulated profits</v>
      </c>
      <c r="K33" s="176" t="str">
        <f t="shared" si="1"/>
        <v>2 - Between 3 and 10% of accumulated profits</v>
      </c>
      <c r="L33" s="176" t="str">
        <f t="shared" si="2"/>
        <v>3 - Between 10 and 15% of accumulated profits</v>
      </c>
      <c r="M33" s="176" t="str">
        <f t="shared" si="3"/>
        <v>4 - Between 15 and 25% of accumulated profits</v>
      </c>
      <c r="N33" s="176" t="str">
        <f t="shared" si="4"/>
        <v>5 - More than 25% of accumulated profits</v>
      </c>
      <c r="O33" s="176">
        <v>0</v>
      </c>
      <c r="P33" s="176">
        <v>0</v>
      </c>
      <c r="Q33" s="176">
        <v>0</v>
      </c>
      <c r="X33" s="176" t="s">
        <v>345</v>
      </c>
      <c r="Y33" s="176" t="s">
        <v>346</v>
      </c>
      <c r="Z33" s="176" t="s">
        <v>347</v>
      </c>
      <c r="AA33" s="176" t="s">
        <v>348</v>
      </c>
      <c r="AB33" s="176" t="s">
        <v>349</v>
      </c>
      <c r="AD33" t="str">
        <f t="shared" si="5"/>
        <v>D6</v>
      </c>
      <c r="AE33">
        <f>IF('Adapted questions and answers'!F33='Original questions and answers'!F33,0,1)</f>
        <v>0</v>
      </c>
      <c r="AF33">
        <f>IF('Adapted questions and answers'!G33='Original questions and answers'!G33,0,1)</f>
        <v>0</v>
      </c>
      <c r="AG33">
        <f>IF('Adapted questions and answers'!J33='Original questions and answers'!J33,0,1)</f>
        <v>0</v>
      </c>
      <c r="AH33">
        <f>IF('Adapted questions and answers'!K33='Original questions and answers'!K33,0,1)</f>
        <v>0</v>
      </c>
      <c r="AI33">
        <f>IF('Adapted questions and answers'!L33='Original questions and answers'!L33,0,1)</f>
        <v>0</v>
      </c>
      <c r="AJ33">
        <f>IF('Adapted questions and answers'!M33='Original questions and answers'!M33,0,1)</f>
        <v>0</v>
      </c>
      <c r="AK33">
        <f>IF('Adapted questions and answers'!N33='Original questions and answers'!N33,0,1)</f>
        <v>0</v>
      </c>
      <c r="AL33">
        <f t="shared" si="7"/>
        <v>0</v>
      </c>
      <c r="AM33">
        <f>IF('Adapted questions and answers'!$O33='Original questions and answers'!$O33,0,1)</f>
        <v>0</v>
      </c>
      <c r="AN33">
        <f>IF('Adapted questions and answers'!$Q33='Original questions and answers'!$P33,0,1)</f>
        <v>0</v>
      </c>
    </row>
    <row r="34" spans="1:40" ht="14.25" customHeight="1">
      <c r="A34" s="176" t="s">
        <v>350</v>
      </c>
      <c r="B34" s="176" t="s">
        <v>34</v>
      </c>
      <c r="C34" s="176" t="s">
        <v>351</v>
      </c>
      <c r="D34" s="176">
        <v>0</v>
      </c>
      <c r="E34" s="176" t="s">
        <v>352</v>
      </c>
      <c r="F34" s="176" t="str">
        <f t="shared" si="6"/>
        <v>E1: Is the object of the patent to secure position held in existing markets?</v>
      </c>
      <c r="G34" s="176" t="s">
        <v>353</v>
      </c>
      <c r="H34" s="177" t="s">
        <v>354</v>
      </c>
      <c r="I34" s="176" t="s">
        <v>39</v>
      </c>
      <c r="J34" s="176" t="str">
        <f t="shared" si="0"/>
        <v>1 - No</v>
      </c>
      <c r="K34" s="176" t="str">
        <f t="shared" si="1"/>
        <v>2 - To a minor degree</v>
      </c>
      <c r="L34" s="176" t="str">
        <f t="shared" si="2"/>
        <v>3 - To some degree</v>
      </c>
      <c r="M34" s="176" t="str">
        <f t="shared" si="3"/>
        <v>4 - To a large degree</v>
      </c>
      <c r="N34" s="176" t="str">
        <f t="shared" si="4"/>
        <v>5 - To a very large degree</v>
      </c>
      <c r="O34" s="176">
        <v>0</v>
      </c>
      <c r="P34" s="176">
        <v>0</v>
      </c>
      <c r="Q34" s="176">
        <v>0</v>
      </c>
      <c r="X34" s="176" t="s">
        <v>355</v>
      </c>
      <c r="Y34" s="176" t="s">
        <v>356</v>
      </c>
      <c r="Z34" s="176" t="s">
        <v>357</v>
      </c>
      <c r="AA34" s="176" t="s">
        <v>358</v>
      </c>
      <c r="AB34" s="176" t="s">
        <v>359</v>
      </c>
      <c r="AD34" t="str">
        <f t="shared" si="5"/>
        <v>E1</v>
      </c>
      <c r="AE34">
        <f>IF('Adapted questions and answers'!F34='Original questions and answers'!F34,0,1)</f>
        <v>0</v>
      </c>
      <c r="AF34">
        <f>IF('Adapted questions and answers'!G34='Original questions and answers'!G34,0,1)</f>
        <v>0</v>
      </c>
      <c r="AG34">
        <f>IF('Adapted questions and answers'!J34='Original questions and answers'!J34,0,1)</f>
        <v>0</v>
      </c>
      <c r="AH34">
        <f>IF('Adapted questions and answers'!K34='Original questions and answers'!K34,0,1)</f>
        <v>0</v>
      </c>
      <c r="AI34">
        <f>IF('Adapted questions and answers'!L34='Original questions and answers'!L34,0,1)</f>
        <v>0</v>
      </c>
      <c r="AJ34">
        <f>IF('Adapted questions and answers'!M34='Original questions and answers'!M34,0,1)</f>
        <v>0</v>
      </c>
      <c r="AK34">
        <f>IF('Adapted questions and answers'!N34='Original questions and answers'!N34,0,1)</f>
        <v>0</v>
      </c>
      <c r="AL34">
        <f t="shared" si="7"/>
        <v>0</v>
      </c>
      <c r="AM34">
        <f>IF('Adapted questions and answers'!$O34='Original questions and answers'!$O34,0,1)</f>
        <v>0</v>
      </c>
      <c r="AN34">
        <f>IF('Adapted questions and answers'!$Q34='Original questions and answers'!$P34,0,1)</f>
        <v>0</v>
      </c>
    </row>
    <row r="35" spans="1:40" ht="14.25" customHeight="1">
      <c r="A35" s="176" t="s">
        <v>360</v>
      </c>
      <c r="B35" s="176" t="s">
        <v>34</v>
      </c>
      <c r="C35" s="176" t="s">
        <v>361</v>
      </c>
      <c r="D35" s="176">
        <v>0</v>
      </c>
      <c r="E35" s="176" t="s">
        <v>362</v>
      </c>
      <c r="F35" s="176" t="str">
        <f t="shared" si="6"/>
        <v>E2: Is the object of the patent to win new markets?</v>
      </c>
      <c r="G35" s="176" t="s">
        <v>363</v>
      </c>
      <c r="H35" s="177" t="s">
        <v>364</v>
      </c>
      <c r="I35" s="176" t="s">
        <v>39</v>
      </c>
      <c r="J35" s="176" t="str">
        <f t="shared" si="0"/>
        <v>1 - No</v>
      </c>
      <c r="K35" s="176" t="str">
        <f t="shared" si="1"/>
        <v>2 - To a minor degree</v>
      </c>
      <c r="L35" s="176" t="str">
        <f t="shared" si="2"/>
        <v>3 - To some degree</v>
      </c>
      <c r="M35" s="176" t="str">
        <f t="shared" si="3"/>
        <v>4 - To a large degree</v>
      </c>
      <c r="N35" s="176" t="str">
        <f t="shared" si="4"/>
        <v>5 - To a very large degree</v>
      </c>
      <c r="O35" s="176">
        <v>0</v>
      </c>
      <c r="P35" s="176">
        <v>0</v>
      </c>
      <c r="Q35" s="176">
        <v>0</v>
      </c>
      <c r="X35" s="176" t="s">
        <v>355</v>
      </c>
      <c r="Y35" s="176" t="s">
        <v>356</v>
      </c>
      <c r="Z35" s="176" t="s">
        <v>357</v>
      </c>
      <c r="AA35" s="176" t="s">
        <v>358</v>
      </c>
      <c r="AB35" s="176" t="s">
        <v>359</v>
      </c>
      <c r="AD35" t="str">
        <f t="shared" si="5"/>
        <v>E2</v>
      </c>
      <c r="AE35">
        <f>IF('Adapted questions and answers'!F35='Original questions and answers'!F35,0,1)</f>
        <v>0</v>
      </c>
      <c r="AF35">
        <f>IF('Adapted questions and answers'!G35='Original questions and answers'!G35,0,1)</f>
        <v>0</v>
      </c>
      <c r="AG35">
        <f>IF('Adapted questions and answers'!J35='Original questions and answers'!J35,0,1)</f>
        <v>0</v>
      </c>
      <c r="AH35">
        <f>IF('Adapted questions and answers'!K35='Original questions and answers'!K35,0,1)</f>
        <v>0</v>
      </c>
      <c r="AI35">
        <f>IF('Adapted questions and answers'!L35='Original questions and answers'!L35,0,1)</f>
        <v>0</v>
      </c>
      <c r="AJ35">
        <f>IF('Adapted questions and answers'!M35='Original questions and answers'!M35,0,1)</f>
        <v>0</v>
      </c>
      <c r="AK35">
        <f>IF('Adapted questions and answers'!N35='Original questions and answers'!N35,0,1)</f>
        <v>0</v>
      </c>
      <c r="AL35">
        <f t="shared" si="7"/>
        <v>0</v>
      </c>
      <c r="AM35">
        <f>IF('Adapted questions and answers'!$O35='Original questions and answers'!$O35,0,1)</f>
        <v>0</v>
      </c>
      <c r="AN35">
        <f>IF('Adapted questions and answers'!$Q35='Original questions and answers'!$P35,0,1)</f>
        <v>0</v>
      </c>
    </row>
    <row r="36" spans="1:40" ht="14.25" customHeight="1">
      <c r="A36" s="176" t="s">
        <v>365</v>
      </c>
      <c r="B36" s="176" t="s">
        <v>34</v>
      </c>
      <c r="C36" s="176" t="s">
        <v>366</v>
      </c>
      <c r="D36" s="176">
        <v>0</v>
      </c>
      <c r="E36" s="176" t="s">
        <v>367</v>
      </c>
      <c r="F36" s="176" t="str">
        <f t="shared" si="6"/>
        <v>E3: Is the object of the patent part of an image-building process?</v>
      </c>
      <c r="G36" s="176" t="s">
        <v>368</v>
      </c>
      <c r="H36" s="177" t="s">
        <v>369</v>
      </c>
      <c r="I36" s="176" t="s">
        <v>39</v>
      </c>
      <c r="J36" s="176" t="str">
        <f t="shared" si="0"/>
        <v>1 - No</v>
      </c>
      <c r="K36" s="176" t="str">
        <f t="shared" si="1"/>
        <v>2 - To a minor degree</v>
      </c>
      <c r="L36" s="176" t="str">
        <f t="shared" si="2"/>
        <v>3 - To some degree</v>
      </c>
      <c r="M36" s="176" t="str">
        <f t="shared" si="3"/>
        <v>4 - To a large degree</v>
      </c>
      <c r="N36" s="176" t="str">
        <f t="shared" si="4"/>
        <v>5 - To a very large degree</v>
      </c>
      <c r="O36" s="176">
        <v>0</v>
      </c>
      <c r="P36" s="176">
        <v>0</v>
      </c>
      <c r="Q36" s="176">
        <v>0</v>
      </c>
      <c r="X36" s="176" t="s">
        <v>355</v>
      </c>
      <c r="Y36" s="176" t="s">
        <v>356</v>
      </c>
      <c r="Z36" s="176" t="s">
        <v>357</v>
      </c>
      <c r="AA36" s="176" t="s">
        <v>358</v>
      </c>
      <c r="AB36" s="176" t="s">
        <v>359</v>
      </c>
      <c r="AD36" t="str">
        <f t="shared" si="5"/>
        <v>E3</v>
      </c>
      <c r="AE36">
        <f>IF('Adapted questions and answers'!F36='Original questions and answers'!F36,0,1)</f>
        <v>0</v>
      </c>
      <c r="AF36">
        <f>IF('Adapted questions and answers'!G36='Original questions and answers'!G36,0,1)</f>
        <v>0</v>
      </c>
      <c r="AG36">
        <f>IF('Adapted questions and answers'!J36='Original questions and answers'!J36,0,1)</f>
        <v>0</v>
      </c>
      <c r="AH36">
        <f>IF('Adapted questions and answers'!K36='Original questions and answers'!K36,0,1)</f>
        <v>0</v>
      </c>
      <c r="AI36">
        <f>IF('Adapted questions and answers'!L36='Original questions and answers'!L36,0,1)</f>
        <v>0</v>
      </c>
      <c r="AJ36">
        <f>IF('Adapted questions and answers'!M36='Original questions and answers'!M36,0,1)</f>
        <v>0</v>
      </c>
      <c r="AK36">
        <f>IF('Adapted questions and answers'!N36='Original questions and answers'!N36,0,1)</f>
        <v>0</v>
      </c>
      <c r="AL36">
        <f t="shared" si="7"/>
        <v>0</v>
      </c>
      <c r="AM36">
        <f>IF('Adapted questions and answers'!$O36='Original questions and answers'!$O36,0,1)</f>
        <v>0</v>
      </c>
      <c r="AN36">
        <f>IF('Adapted questions and answers'!$Q36='Original questions and answers'!$P36,0,1)</f>
        <v>0</v>
      </c>
    </row>
    <row r="37" spans="1:40" ht="14.25" customHeight="1">
      <c r="A37" s="176" t="s">
        <v>370</v>
      </c>
      <c r="B37" s="176" t="s">
        <v>34</v>
      </c>
      <c r="C37" s="176" t="s">
        <v>371</v>
      </c>
      <c r="D37" s="176">
        <v>0</v>
      </c>
      <c r="E37" s="176" t="s">
        <v>372</v>
      </c>
      <c r="F37" s="176" t="str">
        <f t="shared" si="6"/>
        <v>E4: Is the object of the patent to ensure "freedom to operate" - to ensure the space for your own development activities?</v>
      </c>
      <c r="G37" t="s">
        <v>373</v>
      </c>
      <c r="H37" s="177" t="s">
        <v>374</v>
      </c>
      <c r="I37" s="176" t="s">
        <v>39</v>
      </c>
      <c r="J37" s="176" t="str">
        <f t="shared" si="0"/>
        <v>1 - No</v>
      </c>
      <c r="K37" s="176" t="str">
        <f t="shared" si="1"/>
        <v>2 - To a minor degree</v>
      </c>
      <c r="L37" s="176" t="str">
        <f t="shared" si="2"/>
        <v>3 - To some degree</v>
      </c>
      <c r="M37" s="176" t="str">
        <f t="shared" si="3"/>
        <v>4 - To a large degree</v>
      </c>
      <c r="N37" s="176" t="str">
        <f t="shared" si="4"/>
        <v>5 - To a very large degree</v>
      </c>
      <c r="O37" s="176">
        <v>0</v>
      </c>
      <c r="P37" s="176">
        <v>0</v>
      </c>
      <c r="Q37" s="176">
        <v>0</v>
      </c>
      <c r="X37" s="176" t="s">
        <v>355</v>
      </c>
      <c r="Y37" s="176" t="s">
        <v>356</v>
      </c>
      <c r="Z37" s="176" t="s">
        <v>357</v>
      </c>
      <c r="AA37" s="176" t="s">
        <v>358</v>
      </c>
      <c r="AB37" s="176" t="s">
        <v>359</v>
      </c>
      <c r="AD37" t="str">
        <f t="shared" si="5"/>
        <v>E4</v>
      </c>
      <c r="AE37">
        <f>IF('Adapted questions and answers'!F37='Original questions and answers'!F37,0,1)</f>
        <v>0</v>
      </c>
      <c r="AF37">
        <f>IF('Adapted questions and answers'!G37='Original questions and answers'!G37,0,1)</f>
        <v>0</v>
      </c>
      <c r="AG37">
        <f>IF('Adapted questions and answers'!J37='Original questions and answers'!J37,0,1)</f>
        <v>0</v>
      </c>
      <c r="AH37">
        <f>IF('Adapted questions and answers'!K37='Original questions and answers'!K37,0,1)</f>
        <v>0</v>
      </c>
      <c r="AI37">
        <f>IF('Adapted questions and answers'!L37='Original questions and answers'!L37,0,1)</f>
        <v>0</v>
      </c>
      <c r="AJ37">
        <f>IF('Adapted questions and answers'!M37='Original questions and answers'!M37,0,1)</f>
        <v>0</v>
      </c>
      <c r="AK37">
        <f>IF('Adapted questions and answers'!N37='Original questions and answers'!N37,0,1)</f>
        <v>0</v>
      </c>
      <c r="AL37">
        <f t="shared" si="7"/>
        <v>0</v>
      </c>
      <c r="AM37">
        <f>IF('Adapted questions and answers'!$O37='Original questions and answers'!$O37,0,1)</f>
        <v>0</v>
      </c>
      <c r="AN37">
        <f>IF('Adapted questions and answers'!$Q37='Original questions and answers'!$P37,0,1)</f>
        <v>0</v>
      </c>
    </row>
    <row r="38" spans="1:40" ht="14.25" customHeight="1">
      <c r="A38" s="176" t="s">
        <v>375</v>
      </c>
      <c r="B38" s="176" t="s">
        <v>34</v>
      </c>
      <c r="C38" s="176" t="s">
        <v>376</v>
      </c>
      <c r="D38" s="176">
        <v>0</v>
      </c>
      <c r="E38" s="176" t="s">
        <v>377</v>
      </c>
      <c r="F38" s="176" t="str">
        <f t="shared" si="6"/>
        <v>E5: Is the object of the patent to restrict competitive development?</v>
      </c>
      <c r="G38" s="176" t="s">
        <v>378</v>
      </c>
      <c r="H38" s="177" t="s">
        <v>379</v>
      </c>
      <c r="I38" s="176" t="s">
        <v>39</v>
      </c>
      <c r="J38" s="176" t="str">
        <f t="shared" si="0"/>
        <v>1 - No</v>
      </c>
      <c r="K38" s="176" t="str">
        <f t="shared" si="1"/>
        <v>2 - To a minor degree</v>
      </c>
      <c r="L38" s="176" t="str">
        <f t="shared" si="2"/>
        <v>3 - To some degree</v>
      </c>
      <c r="M38" s="176" t="str">
        <f t="shared" si="3"/>
        <v>4 - To a large degree</v>
      </c>
      <c r="N38" s="176" t="str">
        <f t="shared" si="4"/>
        <v>5 - To a very large degree</v>
      </c>
      <c r="O38" s="176">
        <v>0</v>
      </c>
      <c r="P38" s="176">
        <v>0</v>
      </c>
      <c r="Q38" s="176">
        <v>0</v>
      </c>
      <c r="X38" s="176" t="s">
        <v>355</v>
      </c>
      <c r="Y38" s="176" t="s">
        <v>356</v>
      </c>
      <c r="Z38" s="176" t="s">
        <v>357</v>
      </c>
      <c r="AA38" s="176" t="s">
        <v>358</v>
      </c>
      <c r="AB38" s="176" t="s">
        <v>359</v>
      </c>
      <c r="AD38" t="str">
        <f t="shared" si="5"/>
        <v>E5</v>
      </c>
      <c r="AE38">
        <f>IF('Adapted questions and answers'!F38='Original questions and answers'!F38,0,1)</f>
        <v>0</v>
      </c>
      <c r="AF38">
        <f>IF('Adapted questions and answers'!G38='Original questions and answers'!G38,0,1)</f>
        <v>0</v>
      </c>
      <c r="AG38">
        <f>IF('Adapted questions and answers'!J38='Original questions and answers'!J38,0,1)</f>
        <v>0</v>
      </c>
      <c r="AH38">
        <f>IF('Adapted questions and answers'!K38='Original questions and answers'!K38,0,1)</f>
        <v>0</v>
      </c>
      <c r="AI38">
        <f>IF('Adapted questions and answers'!L38='Original questions and answers'!L38,0,1)</f>
        <v>0</v>
      </c>
      <c r="AJ38">
        <f>IF('Adapted questions and answers'!M38='Original questions and answers'!M38,0,1)</f>
        <v>0</v>
      </c>
      <c r="AK38">
        <f>IF('Adapted questions and answers'!N38='Original questions and answers'!N38,0,1)</f>
        <v>0</v>
      </c>
      <c r="AL38">
        <f t="shared" si="7"/>
        <v>0</v>
      </c>
      <c r="AM38">
        <f>IF('Adapted questions and answers'!$O38='Original questions and answers'!$O38,0,1)</f>
        <v>0</v>
      </c>
      <c r="AN38">
        <f>IF('Adapted questions and answers'!$Q38='Original questions and answers'!$P38,0,1)</f>
        <v>0</v>
      </c>
    </row>
    <row r="39" spans="1:40" ht="14.25" customHeight="1">
      <c r="A39" s="176" t="s">
        <v>380</v>
      </c>
      <c r="B39" s="176" t="s">
        <v>34</v>
      </c>
      <c r="C39" s="176" t="s">
        <v>381</v>
      </c>
      <c r="D39" s="176">
        <v>0</v>
      </c>
      <c r="E39" s="176" t="s">
        <v>382</v>
      </c>
      <c r="F39" s="176" t="str">
        <f t="shared" si="6"/>
        <v>E6: Does the company use the patent for licence or sales agreements?</v>
      </c>
      <c r="G39" s="176" t="s">
        <v>383</v>
      </c>
      <c r="H39" s="177" t="s">
        <v>384</v>
      </c>
      <c r="I39" s="176" t="s">
        <v>39</v>
      </c>
      <c r="J39" s="176" t="str">
        <f t="shared" si="0"/>
        <v>1 - No</v>
      </c>
      <c r="K39" s="176" t="str">
        <f t="shared" si="1"/>
        <v>2 - To a minor degree</v>
      </c>
      <c r="L39" s="176" t="str">
        <f t="shared" si="2"/>
        <v>3 - To some degree</v>
      </c>
      <c r="M39" s="176" t="str">
        <f t="shared" si="3"/>
        <v>4 - To a large degree</v>
      </c>
      <c r="N39" s="176" t="str">
        <f t="shared" si="4"/>
        <v>5 - To a very large degree</v>
      </c>
      <c r="O39" s="176">
        <v>0</v>
      </c>
      <c r="P39" s="176">
        <v>0</v>
      </c>
      <c r="Q39" s="176">
        <v>0</v>
      </c>
      <c r="X39" s="176" t="s">
        <v>355</v>
      </c>
      <c r="Y39" s="176" t="s">
        <v>356</v>
      </c>
      <c r="Z39" s="176" t="s">
        <v>357</v>
      </c>
      <c r="AA39" s="176" t="s">
        <v>358</v>
      </c>
      <c r="AB39" s="176" t="s">
        <v>359</v>
      </c>
      <c r="AD39" t="str">
        <f t="shared" si="5"/>
        <v>E6</v>
      </c>
      <c r="AE39">
        <f>IF('Adapted questions and answers'!F39='Original questions and answers'!F39,0,1)</f>
        <v>0</v>
      </c>
      <c r="AF39">
        <f>IF('Adapted questions and answers'!G39='Original questions and answers'!G39,0,1)</f>
        <v>0</v>
      </c>
      <c r="AG39">
        <f>IF('Adapted questions and answers'!J39='Original questions and answers'!J39,0,1)</f>
        <v>0</v>
      </c>
      <c r="AH39">
        <f>IF('Adapted questions and answers'!K39='Original questions and answers'!K39,0,1)</f>
        <v>0</v>
      </c>
      <c r="AI39">
        <f>IF('Adapted questions and answers'!L39='Original questions and answers'!L39,0,1)</f>
        <v>0</v>
      </c>
      <c r="AJ39">
        <f>IF('Adapted questions and answers'!M39='Original questions and answers'!M39,0,1)</f>
        <v>0</v>
      </c>
      <c r="AK39">
        <f>IF('Adapted questions and answers'!N39='Original questions and answers'!N39,0,1)</f>
        <v>0</v>
      </c>
      <c r="AL39">
        <f t="shared" si="7"/>
        <v>0</v>
      </c>
      <c r="AM39">
        <f>IF('Adapted questions and answers'!$O39='Original questions and answers'!$O39,0,1)</f>
        <v>0</v>
      </c>
      <c r="AN39">
        <f>IF('Adapted questions and answers'!$Q39='Original questions and answers'!$P39,0,1)</f>
        <v>0</v>
      </c>
    </row>
    <row r="40" spans="1:40" ht="14.25" customHeight="1">
      <c r="A40" s="176" t="s">
        <v>385</v>
      </c>
      <c r="B40" s="176" t="s">
        <v>34</v>
      </c>
      <c r="C40" s="176" t="s">
        <v>386</v>
      </c>
      <c r="D40" s="176">
        <v>0</v>
      </c>
      <c r="E40" s="176" t="s">
        <v>387</v>
      </c>
      <c r="F40" s="176" t="str">
        <f t="shared" si="6"/>
        <v>E7: Does the patent form part of the company's core-technology areas?</v>
      </c>
      <c r="G40" t="s">
        <v>388</v>
      </c>
      <c r="H40" s="177" t="s">
        <v>389</v>
      </c>
      <c r="I40" s="176" t="s">
        <v>39</v>
      </c>
      <c r="J40" s="176" t="str">
        <f t="shared" si="0"/>
        <v>1 - No</v>
      </c>
      <c r="K40" s="176" t="str">
        <f t="shared" si="1"/>
        <v>2 - To a minor degree</v>
      </c>
      <c r="L40" s="176" t="str">
        <f t="shared" si="2"/>
        <v>3 - To some degree</v>
      </c>
      <c r="M40" s="176" t="str">
        <f t="shared" si="3"/>
        <v>4 - To a large degree</v>
      </c>
      <c r="N40" s="176" t="str">
        <f t="shared" si="4"/>
        <v>5 - To a very large degree</v>
      </c>
      <c r="O40" s="176">
        <v>0</v>
      </c>
      <c r="P40" s="176">
        <v>0</v>
      </c>
      <c r="Q40" s="176">
        <v>0</v>
      </c>
      <c r="X40" s="176" t="s">
        <v>355</v>
      </c>
      <c r="Y40" s="176" t="s">
        <v>356</v>
      </c>
      <c r="Z40" s="176" t="s">
        <v>357</v>
      </c>
      <c r="AA40" s="176" t="s">
        <v>358</v>
      </c>
      <c r="AB40" s="176" t="s">
        <v>359</v>
      </c>
      <c r="AD40" t="str">
        <f t="shared" si="5"/>
        <v>E7</v>
      </c>
      <c r="AE40">
        <f>IF('Adapted questions and answers'!F40='Original questions and answers'!F40,0,1)</f>
        <v>0</v>
      </c>
      <c r="AF40">
        <f>IF('Adapted questions and answers'!G40='Original questions and answers'!G40,0,1)</f>
        <v>0</v>
      </c>
      <c r="AG40">
        <f>IF('Adapted questions and answers'!J40='Original questions and answers'!J40,0,1)</f>
        <v>0</v>
      </c>
      <c r="AH40">
        <f>IF('Adapted questions and answers'!K40='Original questions and answers'!K40,0,1)</f>
        <v>0</v>
      </c>
      <c r="AI40">
        <f>IF('Adapted questions and answers'!L40='Original questions and answers'!L40,0,1)</f>
        <v>0</v>
      </c>
      <c r="AJ40">
        <f>IF('Adapted questions and answers'!M40='Original questions and answers'!M40,0,1)</f>
        <v>0</v>
      </c>
      <c r="AK40">
        <f>IF('Adapted questions and answers'!N40='Original questions and answers'!N40,0,1)</f>
        <v>0</v>
      </c>
      <c r="AL40">
        <f t="shared" si="7"/>
        <v>0</v>
      </c>
      <c r="AM40">
        <f>IF('Adapted questions and answers'!$O40='Original questions and answers'!$O40,0,1)</f>
        <v>0</v>
      </c>
      <c r="AN40">
        <f>IF('Adapted questions and answers'!$Q40='Original questions and answers'!$P40,0,1)</f>
        <v>0</v>
      </c>
    </row>
    <row r="41" spans="1:40" ht="14.25" customHeight="1">
      <c r="A41" s="176" t="s">
        <v>390</v>
      </c>
      <c r="B41" s="176" t="s">
        <v>34</v>
      </c>
      <c r="C41" s="176" t="s">
        <v>391</v>
      </c>
      <c r="D41" s="176">
        <v>0</v>
      </c>
      <c r="E41" s="176" t="s">
        <v>392</v>
      </c>
      <c r="F41" s="176" t="str">
        <f t="shared" si="6"/>
        <v>E8: Is there alignment between the patent and the company's business strategy?</v>
      </c>
      <c r="G41" t="s">
        <v>393</v>
      </c>
      <c r="H41" s="177" t="s">
        <v>394</v>
      </c>
      <c r="I41" s="176" t="s">
        <v>39</v>
      </c>
      <c r="J41" s="176" t="str">
        <f t="shared" si="0"/>
        <v>1 - No</v>
      </c>
      <c r="K41" s="176" t="str">
        <f t="shared" si="1"/>
        <v>2 - To a minor degree</v>
      </c>
      <c r="L41" s="176" t="str">
        <f t="shared" si="2"/>
        <v>3 - To some degree</v>
      </c>
      <c r="M41" s="176" t="str">
        <f t="shared" si="3"/>
        <v>4 - To a large degree</v>
      </c>
      <c r="N41" s="176" t="str">
        <f t="shared" si="4"/>
        <v>5 - To a very large degree</v>
      </c>
      <c r="O41" s="176">
        <v>0</v>
      </c>
      <c r="P41" s="176">
        <v>0</v>
      </c>
      <c r="Q41" s="176">
        <v>0</v>
      </c>
      <c r="X41" s="176" t="s">
        <v>355</v>
      </c>
      <c r="Y41" s="176" t="s">
        <v>356</v>
      </c>
      <c r="Z41" s="176" t="s">
        <v>357</v>
      </c>
      <c r="AA41" s="176" t="s">
        <v>358</v>
      </c>
      <c r="AB41" s="176" t="s">
        <v>359</v>
      </c>
      <c r="AD41" t="str">
        <f t="shared" si="5"/>
        <v>E8</v>
      </c>
      <c r="AE41">
        <f>IF('Adapted questions and answers'!F41='Original questions and answers'!F41,0,1)</f>
        <v>0</v>
      </c>
      <c r="AF41">
        <f>IF('Adapted questions and answers'!G41='Original questions and answers'!G41,0,1)</f>
        <v>0</v>
      </c>
      <c r="AG41">
        <f>IF('Adapted questions and answers'!J41='Original questions and answers'!J41,0,1)</f>
        <v>0</v>
      </c>
      <c r="AH41">
        <f>IF('Adapted questions and answers'!K41='Original questions and answers'!K41,0,1)</f>
        <v>0</v>
      </c>
      <c r="AI41">
        <f>IF('Adapted questions and answers'!L41='Original questions and answers'!L41,0,1)</f>
        <v>0</v>
      </c>
      <c r="AJ41">
        <f>IF('Adapted questions and answers'!M41='Original questions and answers'!M41,0,1)</f>
        <v>0</v>
      </c>
      <c r="AK41">
        <f>IF('Adapted questions and answers'!N41='Original questions and answers'!N41,0,1)</f>
        <v>0</v>
      </c>
      <c r="AL41">
        <f t="shared" si="7"/>
        <v>0</v>
      </c>
      <c r="AM41">
        <f>IF('Adapted questions and answers'!$O41='Original questions and answers'!$O41,0,1)</f>
        <v>0</v>
      </c>
      <c r="AN41">
        <f>IF('Adapted questions and answers'!$Q41='Original questions and answers'!$P41,0,1)</f>
        <v>0</v>
      </c>
    </row>
    <row r="42" spans="1:40" ht="14.25" customHeight="1">
      <c r="AE42">
        <f>SUM(AE2:AE41)</f>
        <v>0</v>
      </c>
      <c r="AL42">
        <f>SUM(AL2:AL41)</f>
        <v>0</v>
      </c>
    </row>
    <row r="43" spans="1:40" ht="14.25" customHeight="1"/>
    <row r="44" spans="1:40" ht="14.25" customHeight="1"/>
    <row r="45" spans="1:40" ht="14.25" customHeight="1"/>
    <row r="46" spans="1:40" ht="14.25" customHeight="1"/>
    <row r="47" spans="1:40" ht="14.25" customHeight="1"/>
    <row r="48" spans="1:40"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sheetProtection algorithmName="SHA-512" hashValue="uuxgydV9nPkWDANVZhJPzQvjy5gBqiaE5APMd4DH/Tgk+F2UAj/3U9h1MYiv6nJUpQoGdcpyPOxXWlyK3AYdzw==" saltValue="I6bP6o2YQk4i6ag/fQk2Uw==" spinCount="100000" sheet="1" objects="1" scenarios="1" selectLockedCells="1" selectUnlockedCells="1"/>
  <phoneticPr fontId="22" type="noConversion"/>
  <pageMargins left="0.7" right="0.7" top="0.75" bottom="0.75" header="0" footer="0"/>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88998-5617-46E5-9307-6FA0F4F12C70}">
  <sheetPr>
    <tabColor theme="5"/>
    <pageSetUpPr fitToPage="1"/>
  </sheetPr>
  <dimension ref="A1:AC1000"/>
  <sheetViews>
    <sheetView zoomScale="126" zoomScaleNormal="90" workbookViewId="0">
      <pane xSplit="2" topLeftCell="C1" activePane="topRight" state="frozen"/>
      <selection activeCell="D14" sqref="D14"/>
      <selection pane="topRight" activeCell="B28" sqref="B28"/>
    </sheetView>
  </sheetViews>
  <sheetFormatPr defaultColWidth="14.44140625" defaultRowHeight="15" customHeight="1"/>
  <cols>
    <col min="1" max="1" width="77" customWidth="1"/>
    <col min="2" max="2" width="28.88671875" customWidth="1"/>
    <col min="3" max="11" width="38.33203125" bestFit="1" customWidth="1"/>
    <col min="12" max="12" width="39.33203125" bestFit="1" customWidth="1"/>
    <col min="13" max="13" width="39.33203125" customWidth="1"/>
    <col min="14" max="27" width="39.33203125" hidden="1" customWidth="1"/>
    <col min="28" max="28" width="14.44140625" customWidth="1"/>
  </cols>
  <sheetData>
    <row r="1" spans="1:29" ht="14.25" customHeight="1">
      <c r="A1" s="30" t="s">
        <v>1071</v>
      </c>
      <c r="B1" s="31" t="s">
        <v>855</v>
      </c>
      <c r="C1" s="29" t="s">
        <v>857</v>
      </c>
      <c r="D1" s="29" t="s">
        <v>859</v>
      </c>
      <c r="E1" s="29" t="s">
        <v>861</v>
      </c>
      <c r="F1" s="29" t="s">
        <v>863</v>
      </c>
      <c r="G1" s="29" t="s">
        <v>865</v>
      </c>
      <c r="H1" s="29" t="s">
        <v>867</v>
      </c>
      <c r="I1" s="29" t="s">
        <v>869</v>
      </c>
      <c r="J1" s="29" t="s">
        <v>871</v>
      </c>
      <c r="K1" s="29" t="s">
        <v>873</v>
      </c>
      <c r="L1" s="29" t="s">
        <v>875</v>
      </c>
      <c r="M1" s="29" t="s">
        <v>877</v>
      </c>
      <c r="N1" s="29" t="s">
        <v>879</v>
      </c>
      <c r="O1" s="29" t="s">
        <v>881</v>
      </c>
      <c r="P1" s="29" t="s">
        <v>883</v>
      </c>
      <c r="Q1" s="29" t="s">
        <v>885</v>
      </c>
      <c r="R1" s="29" t="s">
        <v>887</v>
      </c>
      <c r="S1" s="29" t="s">
        <v>889</v>
      </c>
      <c r="T1" s="29" t="s">
        <v>891</v>
      </c>
      <c r="U1" s="29" t="s">
        <v>893</v>
      </c>
      <c r="V1" s="29" t="s">
        <v>895</v>
      </c>
      <c r="W1" s="29" t="s">
        <v>897</v>
      </c>
      <c r="X1" s="29" t="s">
        <v>899</v>
      </c>
      <c r="Y1" s="29" t="s">
        <v>901</v>
      </c>
      <c r="Z1" s="29" t="s">
        <v>903</v>
      </c>
      <c r="AA1" s="29" t="s">
        <v>905</v>
      </c>
    </row>
    <row r="2" spans="1:29" ht="14.25" customHeight="1">
      <c r="A2" s="26" t="s">
        <v>1072</v>
      </c>
      <c r="B2" s="36" t="s">
        <v>1073</v>
      </c>
      <c r="C2" s="59" t="s">
        <v>1074</v>
      </c>
      <c r="D2" s="59" t="s">
        <v>1075</v>
      </c>
      <c r="E2" s="59" t="s">
        <v>911</v>
      </c>
      <c r="F2" s="59" t="s">
        <v>911</v>
      </c>
      <c r="G2" s="59" t="s">
        <v>911</v>
      </c>
      <c r="H2" s="59" t="s">
        <v>911</v>
      </c>
      <c r="I2" s="59" t="s">
        <v>911</v>
      </c>
      <c r="J2" s="59" t="s">
        <v>911</v>
      </c>
      <c r="K2" s="59" t="s">
        <v>911</v>
      </c>
      <c r="L2" s="59" t="s">
        <v>911</v>
      </c>
      <c r="M2" s="59" t="s">
        <v>911</v>
      </c>
      <c r="N2" s="59" t="s">
        <v>911</v>
      </c>
      <c r="O2" s="59" t="s">
        <v>911</v>
      </c>
      <c r="P2" s="59" t="s">
        <v>911</v>
      </c>
      <c r="Q2" s="59" t="s">
        <v>911</v>
      </c>
      <c r="R2" s="59" t="s">
        <v>911</v>
      </c>
      <c r="S2" s="59" t="s">
        <v>911</v>
      </c>
      <c r="T2" s="59" t="s">
        <v>911</v>
      </c>
      <c r="U2" s="59" t="s">
        <v>911</v>
      </c>
      <c r="V2" s="59" t="s">
        <v>911</v>
      </c>
      <c r="W2" s="59" t="s">
        <v>911</v>
      </c>
      <c r="X2" s="59" t="s">
        <v>911</v>
      </c>
      <c r="Y2" s="59" t="s">
        <v>911</v>
      </c>
      <c r="Z2" s="59" t="s">
        <v>911</v>
      </c>
      <c r="AA2" s="59" t="s">
        <v>911</v>
      </c>
    </row>
    <row r="3" spans="1:29" ht="14.25" customHeight="1">
      <c r="A3" s="26" t="s">
        <v>1076</v>
      </c>
      <c r="B3" s="36" t="s">
        <v>1077</v>
      </c>
      <c r="C3" s="59" t="s">
        <v>1078</v>
      </c>
      <c r="D3" s="59" t="s">
        <v>1079</v>
      </c>
      <c r="E3" s="59" t="s">
        <v>911</v>
      </c>
      <c r="F3" s="59" t="s">
        <v>911</v>
      </c>
      <c r="G3" s="59" t="s">
        <v>911</v>
      </c>
      <c r="H3" s="59" t="s">
        <v>911</v>
      </c>
      <c r="I3" s="59" t="s">
        <v>911</v>
      </c>
      <c r="J3" s="59" t="s">
        <v>911</v>
      </c>
      <c r="K3" s="59" t="s">
        <v>911</v>
      </c>
      <c r="L3" s="59" t="s">
        <v>911</v>
      </c>
      <c r="M3" s="59" t="s">
        <v>911</v>
      </c>
      <c r="N3" s="59" t="s">
        <v>911</v>
      </c>
      <c r="O3" s="59" t="s">
        <v>911</v>
      </c>
      <c r="P3" s="59" t="s">
        <v>911</v>
      </c>
      <c r="Q3" s="59" t="s">
        <v>911</v>
      </c>
      <c r="R3" s="59" t="s">
        <v>911</v>
      </c>
      <c r="S3" s="59" t="s">
        <v>911</v>
      </c>
      <c r="T3" s="59" t="s">
        <v>911</v>
      </c>
      <c r="U3" s="59" t="s">
        <v>911</v>
      </c>
      <c r="V3" s="59" t="s">
        <v>911</v>
      </c>
      <c r="W3" s="59" t="s">
        <v>911</v>
      </c>
      <c r="X3" s="59" t="s">
        <v>911</v>
      </c>
      <c r="Y3" s="59" t="s">
        <v>911</v>
      </c>
      <c r="Z3" s="59" t="s">
        <v>911</v>
      </c>
      <c r="AA3" s="59" t="s">
        <v>911</v>
      </c>
    </row>
    <row r="4" spans="1:29" ht="14.25" customHeight="1">
      <c r="A4" s="26" t="s">
        <v>1080</v>
      </c>
      <c r="B4" s="36" t="s">
        <v>1081</v>
      </c>
      <c r="C4" s="59" t="s">
        <v>1082</v>
      </c>
      <c r="D4" s="59" t="s">
        <v>1082</v>
      </c>
      <c r="E4" s="59" t="s">
        <v>911</v>
      </c>
      <c r="F4" s="59" t="s">
        <v>911</v>
      </c>
      <c r="G4" s="59" t="s">
        <v>911</v>
      </c>
      <c r="H4" s="59" t="s">
        <v>911</v>
      </c>
      <c r="I4" s="59" t="s">
        <v>911</v>
      </c>
      <c r="J4" s="59" t="s">
        <v>911</v>
      </c>
      <c r="K4" s="59" t="s">
        <v>911</v>
      </c>
      <c r="L4" s="59" t="s">
        <v>911</v>
      </c>
      <c r="M4" s="59" t="s">
        <v>911</v>
      </c>
      <c r="N4" s="59" t="s">
        <v>911</v>
      </c>
      <c r="O4" s="59" t="s">
        <v>911</v>
      </c>
      <c r="P4" s="59" t="s">
        <v>911</v>
      </c>
      <c r="Q4" s="59" t="s">
        <v>911</v>
      </c>
      <c r="R4" s="59" t="s">
        <v>911</v>
      </c>
      <c r="S4" s="59" t="s">
        <v>911</v>
      </c>
      <c r="T4" s="59" t="s">
        <v>911</v>
      </c>
      <c r="U4" s="59" t="s">
        <v>911</v>
      </c>
      <c r="V4" s="59" t="s">
        <v>911</v>
      </c>
      <c r="W4" s="59" t="s">
        <v>911</v>
      </c>
      <c r="X4" s="59" t="s">
        <v>911</v>
      </c>
      <c r="Y4" s="59" t="s">
        <v>911</v>
      </c>
      <c r="Z4" s="59" t="s">
        <v>911</v>
      </c>
      <c r="AA4" s="59" t="s">
        <v>911</v>
      </c>
    </row>
    <row r="5" spans="1:29" ht="14.25" customHeight="1" thickBot="1">
      <c r="A5" s="26" t="s">
        <v>1083</v>
      </c>
      <c r="B5" s="36" t="s">
        <v>1084</v>
      </c>
      <c r="C5" s="60" t="s">
        <v>1085</v>
      </c>
      <c r="D5" s="60" t="s">
        <v>1086</v>
      </c>
      <c r="E5" s="60" t="s">
        <v>911</v>
      </c>
      <c r="F5" s="60" t="s">
        <v>911</v>
      </c>
      <c r="G5" s="60" t="s">
        <v>911</v>
      </c>
      <c r="H5" s="60" t="s">
        <v>911</v>
      </c>
      <c r="I5" s="60" t="s">
        <v>911</v>
      </c>
      <c r="J5" s="60" t="s">
        <v>911</v>
      </c>
      <c r="K5" s="60" t="s">
        <v>911</v>
      </c>
      <c r="L5" s="60" t="s">
        <v>911</v>
      </c>
      <c r="M5" s="60" t="s">
        <v>911</v>
      </c>
      <c r="N5" s="60" t="s">
        <v>911</v>
      </c>
      <c r="O5" s="60" t="s">
        <v>911</v>
      </c>
      <c r="P5" s="60" t="s">
        <v>911</v>
      </c>
      <c r="Q5" s="60" t="s">
        <v>911</v>
      </c>
      <c r="R5" s="60" t="s">
        <v>911</v>
      </c>
      <c r="S5" s="60" t="s">
        <v>911</v>
      </c>
      <c r="T5" s="60" t="s">
        <v>911</v>
      </c>
      <c r="U5" s="60" t="s">
        <v>911</v>
      </c>
      <c r="V5" s="60" t="s">
        <v>911</v>
      </c>
      <c r="W5" s="60" t="s">
        <v>911</v>
      </c>
      <c r="X5" s="60" t="s">
        <v>911</v>
      </c>
      <c r="Y5" s="60" t="s">
        <v>911</v>
      </c>
      <c r="Z5" s="60" t="s">
        <v>911</v>
      </c>
      <c r="AA5" s="60" t="s">
        <v>911</v>
      </c>
    </row>
    <row r="6" spans="1:29" s="39" customFormat="1" ht="14.25" customHeight="1" thickTop="1" thickBot="1">
      <c r="A6" s="37" t="s">
        <v>1087</v>
      </c>
      <c r="B6" s="38" t="s">
        <v>1088</v>
      </c>
      <c r="C6" s="61">
        <v>2.5</v>
      </c>
      <c r="D6" s="61">
        <v>0</v>
      </c>
      <c r="E6" s="61"/>
      <c r="F6" s="61"/>
      <c r="G6" s="61"/>
      <c r="H6" s="61"/>
      <c r="I6" s="61"/>
      <c r="J6" s="61"/>
      <c r="K6" s="61"/>
      <c r="L6" s="61"/>
      <c r="M6" s="61"/>
      <c r="N6" s="61"/>
      <c r="O6" s="61"/>
      <c r="P6" s="61"/>
      <c r="Q6" s="61"/>
      <c r="R6" s="61"/>
      <c r="S6" s="61"/>
      <c r="T6" s="61"/>
      <c r="U6" s="61"/>
      <c r="V6" s="61"/>
      <c r="W6" s="61"/>
      <c r="X6" s="61"/>
      <c r="Y6" s="61"/>
      <c r="Z6" s="61"/>
      <c r="AA6" s="61"/>
    </row>
    <row r="7" spans="1:29" ht="14.25" customHeight="1" thickTop="1">
      <c r="A7" s="26" t="s">
        <v>1089</v>
      </c>
      <c r="B7" s="36" t="s">
        <v>1090</v>
      </c>
      <c r="C7" s="62" t="s">
        <v>1091</v>
      </c>
      <c r="D7" s="62" t="s">
        <v>1092</v>
      </c>
      <c r="E7" s="62" t="s">
        <v>911</v>
      </c>
      <c r="F7" s="62" t="s">
        <v>911</v>
      </c>
      <c r="G7" s="62" t="s">
        <v>911</v>
      </c>
      <c r="H7" s="62" t="s">
        <v>911</v>
      </c>
      <c r="I7" s="62" t="s">
        <v>911</v>
      </c>
      <c r="J7" s="62" t="s">
        <v>911</v>
      </c>
      <c r="K7" s="62" t="s">
        <v>911</v>
      </c>
      <c r="L7" s="62" t="s">
        <v>911</v>
      </c>
      <c r="M7" s="62" t="s">
        <v>911</v>
      </c>
      <c r="N7" s="62" t="s">
        <v>911</v>
      </c>
      <c r="O7" s="62" t="s">
        <v>911</v>
      </c>
      <c r="P7" s="62" t="s">
        <v>911</v>
      </c>
      <c r="Q7" s="62" t="s">
        <v>911</v>
      </c>
      <c r="R7" s="62" t="s">
        <v>911</v>
      </c>
      <c r="S7" s="62" t="s">
        <v>911</v>
      </c>
      <c r="T7" s="62" t="s">
        <v>911</v>
      </c>
      <c r="U7" s="62" t="s">
        <v>911</v>
      </c>
      <c r="V7" s="62" t="s">
        <v>911</v>
      </c>
      <c r="W7" s="62" t="s">
        <v>911</v>
      </c>
      <c r="X7" s="62" t="s">
        <v>911</v>
      </c>
      <c r="Y7" s="62" t="s">
        <v>911</v>
      </c>
      <c r="Z7" s="62" t="s">
        <v>911</v>
      </c>
      <c r="AA7" s="62" t="s">
        <v>911</v>
      </c>
    </row>
    <row r="8" spans="1:29" ht="14.25" customHeight="1">
      <c r="A8" s="26" t="s">
        <v>1093</v>
      </c>
      <c r="B8" s="36" t="s">
        <v>1094</v>
      </c>
      <c r="C8" s="59" t="s">
        <v>1095</v>
      </c>
      <c r="D8" s="59" t="s">
        <v>1096</v>
      </c>
      <c r="E8" s="59" t="s">
        <v>911</v>
      </c>
      <c r="F8" s="59" t="s">
        <v>911</v>
      </c>
      <c r="G8" s="59" t="s">
        <v>911</v>
      </c>
      <c r="H8" s="59" t="s">
        <v>911</v>
      </c>
      <c r="I8" s="59" t="s">
        <v>911</v>
      </c>
      <c r="J8" s="59" t="s">
        <v>911</v>
      </c>
      <c r="K8" s="59" t="s">
        <v>911</v>
      </c>
      <c r="L8" s="59" t="s">
        <v>911</v>
      </c>
      <c r="M8" s="59" t="s">
        <v>911</v>
      </c>
      <c r="N8" s="59" t="s">
        <v>911</v>
      </c>
      <c r="O8" s="59" t="s">
        <v>911</v>
      </c>
      <c r="P8" s="59" t="s">
        <v>911</v>
      </c>
      <c r="Q8" s="59" t="s">
        <v>911</v>
      </c>
      <c r="R8" s="59" t="s">
        <v>911</v>
      </c>
      <c r="S8" s="59" t="s">
        <v>911</v>
      </c>
      <c r="T8" s="59" t="s">
        <v>911</v>
      </c>
      <c r="U8" s="59" t="s">
        <v>911</v>
      </c>
      <c r="V8" s="59" t="s">
        <v>911</v>
      </c>
      <c r="W8" s="59" t="s">
        <v>911</v>
      </c>
      <c r="X8" s="59" t="s">
        <v>911</v>
      </c>
      <c r="Y8" s="59" t="s">
        <v>911</v>
      </c>
      <c r="Z8" s="59" t="s">
        <v>911</v>
      </c>
      <c r="AA8" s="59" t="s">
        <v>911</v>
      </c>
    </row>
    <row r="9" spans="1:29" ht="14.25" customHeight="1">
      <c r="A9" s="26" t="s">
        <v>1097</v>
      </c>
      <c r="B9" s="36" t="s">
        <v>1098</v>
      </c>
      <c r="C9" s="59" t="s">
        <v>1099</v>
      </c>
      <c r="D9" s="59" t="s">
        <v>1100</v>
      </c>
      <c r="E9" s="59" t="s">
        <v>911</v>
      </c>
      <c r="F9" s="59" t="s">
        <v>911</v>
      </c>
      <c r="G9" s="59" t="s">
        <v>911</v>
      </c>
      <c r="H9" s="59" t="s">
        <v>911</v>
      </c>
      <c r="I9" s="59" t="s">
        <v>911</v>
      </c>
      <c r="J9" s="59" t="s">
        <v>911</v>
      </c>
      <c r="K9" s="59" t="s">
        <v>911</v>
      </c>
      <c r="L9" s="59" t="s">
        <v>911</v>
      </c>
      <c r="M9" s="59" t="s">
        <v>911</v>
      </c>
      <c r="N9" s="59" t="s">
        <v>911</v>
      </c>
      <c r="O9" s="59" t="s">
        <v>911</v>
      </c>
      <c r="P9" s="59" t="s">
        <v>911</v>
      </c>
      <c r="Q9" s="59" t="s">
        <v>911</v>
      </c>
      <c r="R9" s="59" t="s">
        <v>911</v>
      </c>
      <c r="S9" s="59" t="s">
        <v>911</v>
      </c>
      <c r="T9" s="59" t="s">
        <v>911</v>
      </c>
      <c r="U9" s="59" t="s">
        <v>911</v>
      </c>
      <c r="V9" s="59" t="s">
        <v>911</v>
      </c>
      <c r="W9" s="59" t="s">
        <v>911</v>
      </c>
      <c r="X9" s="59" t="s">
        <v>911</v>
      </c>
      <c r="Y9" s="59" t="s">
        <v>911</v>
      </c>
      <c r="Z9" s="59" t="s">
        <v>911</v>
      </c>
      <c r="AA9" s="59" t="s">
        <v>911</v>
      </c>
    </row>
    <row r="10" spans="1:29" ht="14.25" customHeight="1">
      <c r="A10" s="26" t="s">
        <v>1101</v>
      </c>
      <c r="B10" s="36" t="s">
        <v>1102</v>
      </c>
      <c r="C10" s="59" t="s">
        <v>1103</v>
      </c>
      <c r="D10" s="59" t="s">
        <v>1104</v>
      </c>
      <c r="E10" s="59" t="s">
        <v>911</v>
      </c>
      <c r="F10" s="59" t="s">
        <v>911</v>
      </c>
      <c r="G10" s="59" t="s">
        <v>911</v>
      </c>
      <c r="H10" s="59" t="s">
        <v>911</v>
      </c>
      <c r="I10" s="59" t="s">
        <v>911</v>
      </c>
      <c r="J10" s="59" t="s">
        <v>911</v>
      </c>
      <c r="K10" s="59" t="s">
        <v>911</v>
      </c>
      <c r="L10" s="59" t="s">
        <v>911</v>
      </c>
      <c r="M10" s="59" t="s">
        <v>911</v>
      </c>
      <c r="N10" s="59" t="s">
        <v>911</v>
      </c>
      <c r="O10" s="59" t="s">
        <v>911</v>
      </c>
      <c r="P10" s="59" t="s">
        <v>911</v>
      </c>
      <c r="Q10" s="59" t="s">
        <v>911</v>
      </c>
      <c r="R10" s="59" t="s">
        <v>911</v>
      </c>
      <c r="S10" s="59" t="s">
        <v>911</v>
      </c>
      <c r="T10" s="59" t="s">
        <v>911</v>
      </c>
      <c r="U10" s="59" t="s">
        <v>911</v>
      </c>
      <c r="V10" s="59" t="s">
        <v>911</v>
      </c>
      <c r="W10" s="59" t="s">
        <v>911</v>
      </c>
      <c r="X10" s="59" t="s">
        <v>911</v>
      </c>
      <c r="Y10" s="59" t="s">
        <v>911</v>
      </c>
      <c r="Z10" s="59" t="s">
        <v>911</v>
      </c>
      <c r="AA10" s="59" t="s">
        <v>911</v>
      </c>
    </row>
    <row r="11" spans="1:29" ht="14.25" customHeight="1">
      <c r="A11" s="6"/>
      <c r="B11" s="5"/>
      <c r="C11" s="7"/>
    </row>
    <row r="12" spans="1:29" ht="14.25" customHeight="1">
      <c r="A12" s="216" t="s">
        <v>947</v>
      </c>
      <c r="B12" s="217"/>
      <c r="C12" s="11" t="s">
        <v>1105</v>
      </c>
      <c r="D12" s="11" t="s">
        <v>1106</v>
      </c>
      <c r="E12" s="11" t="s">
        <v>1107</v>
      </c>
      <c r="F12" s="11" t="s">
        <v>1108</v>
      </c>
      <c r="G12" s="11" t="s">
        <v>1109</v>
      </c>
      <c r="H12" s="11" t="s">
        <v>1110</v>
      </c>
      <c r="I12" s="11" t="s">
        <v>1111</v>
      </c>
      <c r="J12" s="11" t="s">
        <v>1112</v>
      </c>
      <c r="K12" s="11" t="s">
        <v>1113</v>
      </c>
      <c r="L12" s="11" t="s">
        <v>1114</v>
      </c>
      <c r="M12" s="11" t="s">
        <v>1115</v>
      </c>
      <c r="N12" s="11" t="s">
        <v>1116</v>
      </c>
      <c r="O12" s="11" t="s">
        <v>1117</v>
      </c>
      <c r="P12" s="11" t="s">
        <v>1118</v>
      </c>
      <c r="Q12" s="11" t="s">
        <v>1119</v>
      </c>
      <c r="R12" s="11" t="s">
        <v>1120</v>
      </c>
      <c r="S12" s="11" t="s">
        <v>1121</v>
      </c>
      <c r="T12" s="11" t="s">
        <v>1122</v>
      </c>
      <c r="U12" s="11" t="s">
        <v>1123</v>
      </c>
      <c r="V12" s="11" t="s">
        <v>1124</v>
      </c>
      <c r="W12" s="11" t="s">
        <v>1125</v>
      </c>
      <c r="X12" s="11" t="s">
        <v>1126</v>
      </c>
      <c r="Y12" s="11" t="s">
        <v>1127</v>
      </c>
      <c r="Z12" s="11" t="s">
        <v>1128</v>
      </c>
      <c r="AA12" s="12" t="s">
        <v>1129</v>
      </c>
      <c r="AB12" s="187"/>
      <c r="AC12" s="10"/>
    </row>
    <row r="13" spans="1:29" ht="14.4">
      <c r="A13" s="214" t="s">
        <v>1072</v>
      </c>
      <c r="B13" s="215"/>
      <c r="C13" s="126"/>
      <c r="D13" s="179"/>
      <c r="E13" s="179"/>
      <c r="F13" s="127"/>
      <c r="G13" s="127"/>
      <c r="H13" s="127"/>
      <c r="I13" s="127"/>
      <c r="J13" s="127"/>
      <c r="K13" s="127"/>
      <c r="L13" s="127"/>
      <c r="M13" s="127"/>
      <c r="N13" s="127"/>
      <c r="O13" s="127"/>
      <c r="P13" s="127"/>
      <c r="Q13" s="127"/>
      <c r="R13" s="127"/>
      <c r="S13" s="127"/>
      <c r="T13" s="127"/>
      <c r="U13" s="127"/>
      <c r="V13" s="127"/>
      <c r="W13" s="127"/>
      <c r="X13" s="127"/>
      <c r="Y13" s="127"/>
      <c r="Z13" s="127"/>
      <c r="AA13" s="127"/>
    </row>
    <row r="14" spans="1:29" ht="14.4">
      <c r="A14" s="214" t="s">
        <v>1076</v>
      </c>
      <c r="B14" s="215"/>
      <c r="C14" s="126"/>
      <c r="D14" s="126"/>
      <c r="E14" s="179"/>
      <c r="F14" s="127"/>
      <c r="G14" s="127"/>
      <c r="H14" s="127"/>
      <c r="I14" s="127"/>
      <c r="J14" s="127"/>
      <c r="K14" s="127"/>
      <c r="L14" s="127"/>
      <c r="M14" s="127"/>
      <c r="N14" s="127"/>
      <c r="O14" s="127"/>
      <c r="P14" s="127"/>
      <c r="Q14" s="127"/>
      <c r="R14" s="127"/>
      <c r="S14" s="127"/>
      <c r="T14" s="127"/>
      <c r="U14" s="127"/>
      <c r="V14" s="127"/>
      <c r="W14" s="127"/>
      <c r="X14" s="127"/>
      <c r="Y14" s="127"/>
      <c r="Z14" s="127"/>
      <c r="AA14" s="127"/>
    </row>
    <row r="15" spans="1:29" ht="14.4">
      <c r="A15" s="214" t="s">
        <v>1080</v>
      </c>
      <c r="B15" s="215"/>
      <c r="C15" s="126"/>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row>
    <row r="16" spans="1:29" ht="14.4">
      <c r="A16" s="214" t="s">
        <v>1083</v>
      </c>
      <c r="B16" s="215"/>
      <c r="C16" s="126"/>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row>
    <row r="17" spans="1:27" ht="14.4">
      <c r="A17" s="214" t="s">
        <v>1087</v>
      </c>
      <c r="B17" s="215"/>
      <c r="C17" s="126"/>
      <c r="D17" s="127"/>
      <c r="E17" s="127"/>
      <c r="F17" s="127"/>
      <c r="G17" s="127"/>
      <c r="H17" s="127"/>
      <c r="I17" s="127"/>
      <c r="J17" s="127"/>
      <c r="K17" s="127"/>
      <c r="L17" s="127"/>
      <c r="M17" s="127"/>
      <c r="N17" s="127"/>
      <c r="O17" s="127"/>
      <c r="P17" s="127"/>
      <c r="Q17" s="127"/>
      <c r="R17" s="127"/>
      <c r="S17" s="127"/>
      <c r="T17" s="127"/>
      <c r="U17" s="127"/>
      <c r="V17" s="127"/>
      <c r="W17" s="127"/>
      <c r="X17" s="127"/>
      <c r="Y17" s="127"/>
      <c r="Z17" s="127"/>
      <c r="AA17" s="127"/>
    </row>
    <row r="18" spans="1:27" ht="14.4">
      <c r="A18" s="214" t="s">
        <v>1089</v>
      </c>
      <c r="B18" s="215"/>
      <c r="C18" s="126"/>
      <c r="D18" s="127"/>
      <c r="E18" s="127"/>
      <c r="F18" s="127"/>
      <c r="G18" s="127"/>
      <c r="H18" s="127"/>
      <c r="I18" s="127"/>
      <c r="J18" s="127"/>
      <c r="K18" s="127"/>
      <c r="L18" s="127"/>
      <c r="M18" s="127"/>
      <c r="N18" s="127"/>
      <c r="O18" s="127"/>
      <c r="P18" s="127"/>
      <c r="Q18" s="127"/>
      <c r="R18" s="127"/>
      <c r="S18" s="127"/>
      <c r="T18" s="127"/>
      <c r="U18" s="127"/>
      <c r="V18" s="127"/>
      <c r="W18" s="127"/>
      <c r="X18" s="127"/>
      <c r="Y18" s="127"/>
      <c r="Z18" s="127"/>
      <c r="AA18" s="127"/>
    </row>
    <row r="19" spans="1:27" ht="14.4">
      <c r="A19" s="214" t="s">
        <v>1093</v>
      </c>
      <c r="B19" s="215"/>
      <c r="C19" s="126"/>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row>
    <row r="20" spans="1:27" ht="14.4">
      <c r="A20" s="214" t="s">
        <v>1097</v>
      </c>
      <c r="B20" s="215"/>
      <c r="C20" s="126"/>
      <c r="D20" s="127"/>
      <c r="E20" s="127"/>
      <c r="F20" s="127"/>
      <c r="G20" s="127"/>
      <c r="H20" s="127"/>
      <c r="I20" s="127"/>
      <c r="J20" s="127"/>
      <c r="K20" s="127"/>
      <c r="L20" s="127"/>
      <c r="M20" s="127"/>
      <c r="N20" s="127"/>
      <c r="O20" s="127"/>
      <c r="P20" s="127"/>
      <c r="Q20" s="127"/>
      <c r="R20" s="127"/>
      <c r="S20" s="127"/>
      <c r="T20" s="127"/>
      <c r="U20" s="127"/>
      <c r="V20" s="127"/>
      <c r="W20" s="127"/>
      <c r="X20" s="127"/>
      <c r="Y20" s="127"/>
      <c r="Z20" s="127"/>
      <c r="AA20" s="127"/>
    </row>
    <row r="21" spans="1:27" ht="14.4">
      <c r="A21" s="225" t="s">
        <v>1101</v>
      </c>
      <c r="B21" s="226"/>
      <c r="C21" s="67"/>
      <c r="D21" s="67"/>
      <c r="E21" s="67"/>
      <c r="F21" s="67"/>
      <c r="G21" s="67"/>
      <c r="H21" s="67"/>
      <c r="I21" s="67"/>
      <c r="J21" s="67"/>
      <c r="K21" s="67"/>
      <c r="L21" s="67"/>
      <c r="M21" s="67"/>
      <c r="N21" s="67"/>
      <c r="O21" s="67"/>
      <c r="P21" s="67"/>
      <c r="Q21" s="67"/>
      <c r="R21" s="67"/>
      <c r="S21" s="67"/>
      <c r="T21" s="67"/>
      <c r="U21" s="67"/>
      <c r="V21" s="67"/>
      <c r="W21" s="67"/>
      <c r="X21" s="67"/>
      <c r="Y21" s="67"/>
      <c r="Z21" s="67"/>
      <c r="AA21" s="67"/>
    </row>
    <row r="22" spans="1:27" ht="14.25" customHeight="1"/>
    <row r="23" spans="1:27" ht="14.25" customHeight="1">
      <c r="A23" s="17" t="s">
        <v>999</v>
      </c>
      <c r="B23" s="16" t="s">
        <v>854</v>
      </c>
      <c r="C23" s="16" t="s">
        <v>1001</v>
      </c>
      <c r="D23" s="16" t="s">
        <v>1003</v>
      </c>
      <c r="E23" s="16" t="s">
        <v>1005</v>
      </c>
      <c r="F23" s="16" t="s">
        <v>1007</v>
      </c>
      <c r="G23" s="116" t="s">
        <v>1009</v>
      </c>
      <c r="H23" s="16" t="s">
        <v>846</v>
      </c>
      <c r="I23" s="16" t="s">
        <v>847</v>
      </c>
      <c r="J23" s="16" t="s">
        <v>1130</v>
      </c>
      <c r="K23" s="16" t="s">
        <v>1131</v>
      </c>
      <c r="L23" s="16" t="s">
        <v>1132</v>
      </c>
      <c r="M23" s="16" t="s">
        <v>1133</v>
      </c>
    </row>
    <row r="24" spans="1:27" ht="13.95" customHeight="1">
      <c r="A24" s="19" t="s">
        <v>1134</v>
      </c>
      <c r="B24" s="19" t="s">
        <v>1073</v>
      </c>
      <c r="C24" s="188" t="s">
        <v>1135</v>
      </c>
      <c r="D24" s="189" t="s">
        <v>1136</v>
      </c>
      <c r="E24" s="190" t="s">
        <v>1137</v>
      </c>
      <c r="F24" s="191" t="s">
        <v>1138</v>
      </c>
      <c r="G24" s="117" t="s">
        <v>1139</v>
      </c>
      <c r="H24" s="136" t="s">
        <v>1021</v>
      </c>
      <c r="I24" s="192" t="s">
        <v>1019</v>
      </c>
      <c r="J24" s="176"/>
      <c r="K24" s="176"/>
      <c r="L24" s="176"/>
      <c r="M24" s="176"/>
    </row>
    <row r="25" spans="1:27" ht="14.25" customHeight="1">
      <c r="A25" s="19" t="s">
        <v>1140</v>
      </c>
      <c r="B25" s="19" t="s">
        <v>1077</v>
      </c>
      <c r="C25" s="188" t="s">
        <v>1141</v>
      </c>
      <c r="D25" s="189" t="s">
        <v>1142</v>
      </c>
      <c r="E25" s="190" t="s">
        <v>1143</v>
      </c>
      <c r="F25" s="191" t="s">
        <v>1144</v>
      </c>
      <c r="G25" s="117" t="s">
        <v>1145</v>
      </c>
      <c r="H25" s="137" t="s">
        <v>1019</v>
      </c>
      <c r="I25" s="192" t="s">
        <v>1019</v>
      </c>
      <c r="J25" s="176"/>
      <c r="K25" s="176"/>
      <c r="L25" s="176"/>
      <c r="M25" s="176"/>
    </row>
    <row r="26" spans="1:27" ht="14.25" customHeight="1">
      <c r="A26" s="19" t="s">
        <v>1146</v>
      </c>
      <c r="B26" s="19" t="s">
        <v>1081</v>
      </c>
      <c r="C26" s="188" t="s">
        <v>1147</v>
      </c>
      <c r="D26" s="189" t="s">
        <v>1148</v>
      </c>
      <c r="E26" s="190" t="s">
        <v>1149</v>
      </c>
      <c r="F26" s="191" t="s">
        <v>1150</v>
      </c>
      <c r="G26" s="117" t="s">
        <v>1151</v>
      </c>
      <c r="H26" s="137" t="s">
        <v>1019</v>
      </c>
      <c r="I26" s="182" t="s">
        <v>1021</v>
      </c>
      <c r="J26" s="176"/>
      <c r="K26" s="176"/>
      <c r="L26" s="176"/>
      <c r="M26" s="176"/>
    </row>
    <row r="27" spans="1:27" ht="14.25" customHeight="1" thickBot="1">
      <c r="A27" s="19" t="s">
        <v>1152</v>
      </c>
      <c r="B27" s="19" t="s">
        <v>1084</v>
      </c>
      <c r="C27" s="188" t="s">
        <v>1153</v>
      </c>
      <c r="D27" s="189" t="s">
        <v>1154</v>
      </c>
      <c r="E27" s="190" t="s">
        <v>1155</v>
      </c>
      <c r="F27" s="191" t="s">
        <v>1156</v>
      </c>
      <c r="G27" s="117" t="s">
        <v>1157</v>
      </c>
      <c r="H27" s="137" t="s">
        <v>1019</v>
      </c>
      <c r="I27" s="182" t="s">
        <v>1021</v>
      </c>
      <c r="J27" s="176"/>
      <c r="K27" s="176"/>
      <c r="L27" s="176"/>
      <c r="M27" s="176"/>
    </row>
    <row r="28" spans="1:27" ht="14.25" customHeight="1" thickTop="1" thickBot="1">
      <c r="A28" s="19" t="s">
        <v>1158</v>
      </c>
      <c r="B28" s="19" t="s">
        <v>1088</v>
      </c>
      <c r="C28" s="188" t="s">
        <v>1159</v>
      </c>
      <c r="D28" s="189" t="s">
        <v>1160</v>
      </c>
      <c r="E28" s="190" t="s">
        <v>1161</v>
      </c>
      <c r="F28" s="191" t="s">
        <v>1162</v>
      </c>
      <c r="G28" s="117" t="s">
        <v>1163</v>
      </c>
      <c r="H28" s="137" t="s">
        <v>1019</v>
      </c>
      <c r="I28" s="192" t="s">
        <v>1021</v>
      </c>
      <c r="J28" s="193">
        <v>0</v>
      </c>
      <c r="K28" s="193">
        <v>5</v>
      </c>
      <c r="L28" s="178">
        <f>MIN(6:6)</f>
        <v>0</v>
      </c>
      <c r="M28" s="178">
        <f>MAX(6:6)</f>
        <v>2.5</v>
      </c>
    </row>
    <row r="29" spans="1:27" ht="14.25" customHeight="1" thickTop="1">
      <c r="A29" s="19" t="s">
        <v>1164</v>
      </c>
      <c r="B29" s="19" t="s">
        <v>1090</v>
      </c>
      <c r="C29" s="188" t="s">
        <v>1165</v>
      </c>
      <c r="D29" s="189" t="s">
        <v>1166</v>
      </c>
      <c r="E29" s="190" t="s">
        <v>1167</v>
      </c>
      <c r="F29" s="191" t="s">
        <v>1168</v>
      </c>
      <c r="G29" s="117" t="s">
        <v>1169</v>
      </c>
      <c r="H29" s="137" t="s">
        <v>1019</v>
      </c>
      <c r="I29" s="182" t="s">
        <v>1021</v>
      </c>
      <c r="J29" s="176"/>
      <c r="K29" s="176"/>
      <c r="L29" s="176"/>
      <c r="M29" s="176"/>
    </row>
    <row r="30" spans="1:27" ht="14.25" customHeight="1">
      <c r="A30" s="19" t="s">
        <v>1170</v>
      </c>
      <c r="B30" s="19" t="s">
        <v>1094</v>
      </c>
      <c r="C30" s="188" t="s">
        <v>1171</v>
      </c>
      <c r="D30" s="189" t="s">
        <v>1172</v>
      </c>
      <c r="E30" s="190" t="s">
        <v>1173</v>
      </c>
      <c r="F30" s="191" t="s">
        <v>1174</v>
      </c>
      <c r="G30" s="117" t="s">
        <v>1175</v>
      </c>
      <c r="H30" s="137" t="s">
        <v>1019</v>
      </c>
      <c r="I30" s="182" t="s">
        <v>1021</v>
      </c>
      <c r="J30" s="176"/>
      <c r="K30" s="176"/>
      <c r="L30" s="176"/>
      <c r="M30" s="176"/>
    </row>
    <row r="31" spans="1:27" ht="14.25" customHeight="1">
      <c r="A31" s="19" t="s">
        <v>1176</v>
      </c>
      <c r="B31" s="19" t="s">
        <v>1098</v>
      </c>
      <c r="C31" s="188" t="s">
        <v>1177</v>
      </c>
      <c r="D31" s="189" t="s">
        <v>1178</v>
      </c>
      <c r="E31" s="190" t="s">
        <v>1179</v>
      </c>
      <c r="F31" s="191" t="s">
        <v>1180</v>
      </c>
      <c r="G31" s="117" t="s">
        <v>1181</v>
      </c>
      <c r="H31" s="137" t="s">
        <v>1019</v>
      </c>
      <c r="I31" s="182" t="s">
        <v>1021</v>
      </c>
      <c r="J31" s="176"/>
      <c r="K31" s="176"/>
      <c r="L31" s="176"/>
      <c r="M31" s="176"/>
    </row>
    <row r="32" spans="1:27" ht="14.25" customHeight="1">
      <c r="A32" s="19" t="s">
        <v>1182</v>
      </c>
      <c r="B32" s="19" t="s">
        <v>1102</v>
      </c>
      <c r="C32" s="188" t="s">
        <v>1183</v>
      </c>
      <c r="D32" s="189" t="s">
        <v>1184</v>
      </c>
      <c r="E32" s="190" t="s">
        <v>1185</v>
      </c>
      <c r="F32" s="191" t="s">
        <v>1186</v>
      </c>
      <c r="G32" s="117" t="s">
        <v>1187</v>
      </c>
      <c r="H32" s="137" t="s">
        <v>1021</v>
      </c>
      <c r="I32" s="182" t="s">
        <v>1019</v>
      </c>
      <c r="J32" s="176"/>
      <c r="K32" s="176"/>
      <c r="L32" s="176"/>
      <c r="M32" s="176"/>
    </row>
    <row r="33" spans="1:27" ht="14.25" customHeight="1" thickBot="1"/>
    <row r="34" spans="1:27" ht="14.25" customHeight="1" thickBot="1">
      <c r="A34" s="186" t="s">
        <v>1065</v>
      </c>
      <c r="B34" s="186"/>
      <c r="C34" s="98"/>
      <c r="D34" s="97"/>
      <c r="E34" s="97"/>
      <c r="F34" s="97"/>
      <c r="G34" s="97"/>
      <c r="H34" s="97"/>
      <c r="I34" s="97"/>
      <c r="J34" s="97"/>
      <c r="K34" s="97"/>
      <c r="L34" s="97"/>
      <c r="M34" s="97"/>
      <c r="N34" s="97"/>
      <c r="O34" s="97"/>
      <c r="P34" s="97"/>
      <c r="Q34" s="97"/>
      <c r="R34" s="97"/>
      <c r="S34" s="97"/>
      <c r="T34" s="97"/>
      <c r="U34" s="97"/>
      <c r="V34" s="97"/>
      <c r="W34" s="97"/>
      <c r="X34" s="97"/>
      <c r="Y34" s="97"/>
      <c r="Z34" s="97"/>
      <c r="AA34" s="97"/>
    </row>
    <row r="35" spans="1:27" ht="6.6" customHeight="1"/>
    <row r="36" spans="1:27" ht="14.25" customHeight="1">
      <c r="A36" s="176" t="s">
        <v>1188</v>
      </c>
    </row>
    <row r="37" spans="1:27" ht="6.6" customHeight="1"/>
    <row r="38" spans="1:27" ht="14.25" customHeight="1">
      <c r="A38" s="129" t="s">
        <v>1068</v>
      </c>
      <c r="B38" s="130" t="s">
        <v>1189</v>
      </c>
    </row>
    <row r="39" spans="1:27" ht="14.25" customHeight="1">
      <c r="A39" s="131" t="s">
        <v>1190</v>
      </c>
      <c r="B39" s="132" t="s">
        <v>1191</v>
      </c>
    </row>
    <row r="40" spans="1:27" ht="14.25" customHeight="1">
      <c r="B40" s="109"/>
    </row>
    <row r="41" spans="1:27" ht="14.25" customHeight="1"/>
    <row r="42" spans="1:27" ht="14.25" customHeight="1"/>
    <row r="43" spans="1:27" ht="14.25" customHeight="1"/>
    <row r="44" spans="1:27" ht="14.25" customHeight="1"/>
    <row r="45" spans="1:27" ht="14.25" customHeight="1"/>
    <row r="46" spans="1:27" ht="14.25" customHeight="1"/>
    <row r="47" spans="1:27" ht="14.25" customHeight="1"/>
    <row r="48" spans="1:27"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sheetProtection formatCells="0" formatColumns="0" formatRows="0"/>
  <protectedRanges>
    <protectedRange sqref="J28:K28" name="numerical entry"/>
    <protectedRange sqref="A24:G32" name="Adaptation"/>
    <protectedRange sqref="C13:AA21" name="Comments"/>
    <protectedRange sqref="C34:AA34" name="date"/>
  </protectedRanges>
  <mergeCells count="10">
    <mergeCell ref="A18:B18"/>
    <mergeCell ref="A19:B19"/>
    <mergeCell ref="A20:B20"/>
    <mergeCell ref="A21:B21"/>
    <mergeCell ref="A12:B12"/>
    <mergeCell ref="A13:B13"/>
    <mergeCell ref="A14:B14"/>
    <mergeCell ref="A15:B15"/>
    <mergeCell ref="A16:B16"/>
    <mergeCell ref="A17:B17"/>
  </mergeCells>
  <phoneticPr fontId="22" type="noConversion"/>
  <conditionalFormatting sqref="A2:B21">
    <cfRule type="containsText" dxfId="291" priority="1" operator="containsText" text="(ADAPTED)">
      <formula>NOT(ISERROR(SEARCH("(ADAPTED)",A2)))</formula>
    </cfRule>
  </conditionalFormatting>
  <conditionalFormatting sqref="C6:AA6">
    <cfRule type="containsBlanks" dxfId="282" priority="5">
      <formula>LEN(TRIM(C6))=0</formula>
    </cfRule>
    <cfRule type="cellIs" dxfId="281" priority="6" stopIfTrue="1" operator="lessThan">
      <formula>$J$28</formula>
    </cfRule>
    <cfRule type="cellIs" dxfId="280" priority="10" stopIfTrue="1" operator="greaterThan">
      <formula>$K$28</formula>
    </cfRule>
  </conditionalFormatting>
  <conditionalFormatting sqref="L28">
    <cfRule type="cellIs" dxfId="278" priority="7" operator="lessThan">
      <formula>$J$28</formula>
    </cfRule>
  </conditionalFormatting>
  <conditionalFormatting sqref="L28:M28">
    <cfRule type="cellIs" dxfId="277" priority="8" operator="greaterThan">
      <formula>$K$28</formula>
    </cfRule>
  </conditionalFormatting>
  <conditionalFormatting sqref="M28">
    <cfRule type="expression" dxfId="276" priority="9">
      <formula>"if(K28&gt;$J$28)"=TRUE</formula>
    </cfRule>
  </conditionalFormatting>
  <dataValidations count="4">
    <dataValidation type="list" allowBlank="1" showInputMessage="1" showErrorMessage="1" promptTitle="Opportunity factor" prompt="Please select whether this assessment factor is an opportunity factor or not" sqref="I24:I32" xr:uid="{7C7A6F98-CBE8-4986-A524-8A1969524DA6}">
      <formula1>"yes,no"</formula1>
    </dataValidation>
    <dataValidation type="list" allowBlank="1" showInputMessage="1" showErrorMessage="1" promptTitle="Risk factor" prompt="Please select whether this assessment factor is a risk factor or not" sqref="H24:H32" xr:uid="{F807E412-7A7F-4219-A54C-DE9BF19FAD83}">
      <formula1>"yes,no"</formula1>
    </dataValidation>
    <dataValidation type="decimal" allowBlank="1" showInputMessage="1" showErrorMessage="1" errorTitle="No valid entry" error="Either non numerical (please do not use the word yers) or out of range." promptTitle="Please specify the minimum here" prompt="Set the number of years." sqref="J28" xr:uid="{9F5398ED-B5B3-4712-A306-25F3983CDD3A}">
      <formula1>0</formula1>
      <formula2>99</formula2>
    </dataValidation>
    <dataValidation type="decimal" allowBlank="1" showInputMessage="1" showErrorMessage="1" errorTitle="Data input error" error="The data input is not within the minumum and maximum specified below. Please do not write the word &quot;years&quot;." promptTitle="Please enter the number of years" prompt="Values should be between the minimum and maximum specified below. If necessary please adjust those values." sqref="C6:AA6" xr:uid="{E85D4999-E62E-4E53-A21B-CC3A427D1C6D}">
      <formula1>$J$28</formula1>
      <formula2>$K$28</formula2>
    </dataValidation>
  </dataValidations>
  <hyperlinks>
    <hyperlink ref="B39" location="'A. Legal status'!A1" display="A. Legal status" xr:uid="{EF98A471-8E04-4B5D-8D2F-A4945875317B}"/>
    <hyperlink ref="A38" location="'C. Market conditions'!A1" display="Next category" xr:uid="{D54FE85E-6562-455C-B248-2FCC56E19633}"/>
    <hyperlink ref="A39" location="'A. Legal status'!A1" display="A. Legal status" xr:uid="{22980FC2-C30B-44F7-8960-F29AB66DA429}"/>
    <hyperlink ref="B38" location="'C. Market conditions'!A1" display="C. Market conditions" xr:uid="{336F4507-B3A4-4C75-995C-F12579F7417A}"/>
  </hyperlinks>
  <pageMargins left="0.70866141732283472" right="0.70866141732283472" top="0.74803149606299213" bottom="0.74803149606299213" header="0" footer="0"/>
  <pageSetup paperSize="9" fitToWidth="0"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4" id="{2D13C2DA-BBB6-4925-9A03-4C8B1D2D810E}">
            <xm:f>'Original questions and answers'!AE10=1</xm:f>
            <x14:dxf>
              <fill>
                <patternFill>
                  <bgColor theme="6" tint="0.59996337778862885"/>
                </patternFill>
              </fill>
            </x14:dxf>
          </x14:cfRule>
          <xm:sqref>A24:B32</xm:sqref>
        </x14:conditionalFormatting>
        <x14:conditionalFormatting xmlns:xm="http://schemas.microsoft.com/office/excel/2006/main">
          <x14:cfRule type="expression" priority="3" id="{AD4EE6A1-955C-4B7C-8D92-9A81DD84349D}">
            <xm:f>'Original questions and answers'!AG10=1</xm:f>
            <x14:dxf>
              <font>
                <b val="0"/>
                <i/>
              </font>
            </x14:dxf>
          </x14:cfRule>
          <xm:sqref>C24:G32</xm:sqref>
        </x14:conditionalFormatting>
        <x14:conditionalFormatting xmlns:xm="http://schemas.microsoft.com/office/excel/2006/main">
          <x14:cfRule type="expression" priority="11" id="{F4CFDDF4-9215-4BFA-BF4C-E5BDC88BECF7}">
            <xm:f>Points!C16=5</xm:f>
            <x14:dxf>
              <font>
                <color rgb="FFFFFFFF"/>
              </font>
              <fill>
                <patternFill>
                  <bgColor theme="5" tint="-0.24994659260841701"/>
                </patternFill>
              </fill>
            </x14:dxf>
          </x14:cfRule>
          <x14:cfRule type="expression" priority="12" id="{F4C8C6B5-2856-4CFB-82D2-967351E019C8}">
            <xm:f>Points!C16=4</xm:f>
            <x14:dxf>
              <fill>
                <patternFill>
                  <bgColor theme="5" tint="0.39994506668294322"/>
                </patternFill>
              </fill>
            </x14:dxf>
          </x14:cfRule>
          <x14:cfRule type="expression" priority="13" id="{E81DF2C9-DED0-42D6-9E4C-1C013B8CC69D}">
            <xm:f>Points!C16=3</xm:f>
            <x14:dxf>
              <fill>
                <patternFill>
                  <bgColor theme="5" tint="0.59996337778862885"/>
                </patternFill>
              </fill>
            </x14:dxf>
          </x14:cfRule>
          <x14:cfRule type="expression" priority="14" id="{975FEA7C-9022-4F33-B2FC-A63B66B42543}">
            <xm:f>Points!C16=2</xm:f>
            <x14:dxf>
              <fill>
                <patternFill>
                  <bgColor theme="5" tint="0.79998168889431442"/>
                </patternFill>
              </fill>
            </x14:dxf>
          </x14:cfRule>
          <x14:cfRule type="expression" priority="15" id="{F812D4DB-BB0D-49BB-A6D0-962B2EF23921}">
            <xm:f>Points!C16=1</xm:f>
            <x14:dxf>
              <fill>
                <patternFill patternType="none">
                  <bgColor auto="1"/>
                </patternFill>
              </fill>
            </x14:dxf>
          </x14:cfRule>
          <x14:cfRule type="containsText" priority="16" operator="containsText" id="{CAF7BE9D-F5EB-4EE4-B2D7-2B1B73CC3A54}">
            <xm:f>NOT(ISERROR(SEARCH("Select answer",C2)))</xm:f>
            <xm:f>"Select answer"</xm:f>
            <x14:dxf>
              <font>
                <color theme="3" tint="0.39994506668294322"/>
              </font>
              <fill>
                <patternFill patternType="solid">
                  <bgColor theme="0" tint="0.79998168889431442"/>
                </patternFill>
              </fill>
            </x14:dxf>
          </x14:cfRule>
          <xm:sqref>C2:AA10</xm:sqref>
        </x14:conditionalFormatting>
        <x14:conditionalFormatting xmlns:xm="http://schemas.microsoft.com/office/excel/2006/main">
          <x14:cfRule type="expression" priority="2" id="{08E5F401-9AFC-4176-8469-B90F3BBB5BB5}">
            <xm:f>'Original questions and answers'!AM10=1</xm:f>
            <x14:dxf>
              <fill>
                <patternFill>
                  <bgColor theme="6" tint="0.59996337778862885"/>
                </patternFill>
              </fill>
            </x14:dxf>
          </x14:cfRule>
          <xm:sqref>H24:I32</xm:sqref>
        </x14:conditionalFormatting>
      </x14:conditionalFormattings>
    </ext>
    <ext xmlns:x14="http://schemas.microsoft.com/office/spreadsheetml/2009/9/main" uri="{CCE6A557-97BC-4b89-ADB6-D9C93CAAB3DF}">
      <x14:dataValidations xmlns:xm="http://schemas.microsoft.com/office/excel/2006/main" count="2">
        <x14:dataValidation type="list" showInputMessage="1" showErrorMessage="1" prompt="Please select the best matching answer" xr:uid="{FF8CAB8A-E7B1-43EA-8D91-F391B18445DE}">
          <x14:formula1>
            <xm:f>'Adapted questions and answers'!$I10:$N10</xm:f>
          </x14:formula1>
          <xm:sqref>E2</xm:sqref>
        </x14:dataValidation>
        <x14:dataValidation type="list" showErrorMessage="1" xr:uid="{19A9C060-6E57-4444-9A55-C8906851E09B}">
          <x14:formula1>
            <xm:f>'Adapted questions and answers'!$I10:$N10</xm:f>
          </x14:formula1>
          <xm:sqref>C7:AA10 C2:D5 F2:AA5 E3:E5</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sheetPr>
  <dimension ref="A1:AA1000"/>
  <sheetViews>
    <sheetView zoomScaleNormal="100" workbookViewId="0">
      <pane xSplit="2" topLeftCell="D1" activePane="topRight" state="frozen"/>
      <selection activeCell="D14" sqref="D14"/>
      <selection pane="topRight" activeCell="E2" sqref="E2"/>
    </sheetView>
  </sheetViews>
  <sheetFormatPr defaultColWidth="14.44140625" defaultRowHeight="15" customHeight="1"/>
  <cols>
    <col min="1" max="1" width="87.88671875" customWidth="1"/>
    <col min="2" max="2" width="34.33203125" customWidth="1"/>
    <col min="3" max="11" width="37.6640625" bestFit="1" customWidth="1"/>
    <col min="12" max="13" width="38.6640625" bestFit="1" customWidth="1"/>
    <col min="14" max="27" width="38.6640625" hidden="1" customWidth="1"/>
  </cols>
  <sheetData>
    <row r="1" spans="1:27" ht="14.25" customHeight="1">
      <c r="A1" s="30" t="s">
        <v>516</v>
      </c>
      <c r="B1" s="31" t="s">
        <v>435</v>
      </c>
      <c r="C1" s="32" t="str">
        <f>'A. Legal status'!C$1</f>
        <v>Patent 1</v>
      </c>
      <c r="D1" s="32" t="str">
        <f>'A. Legal status'!D$1</f>
        <v>Patent 2</v>
      </c>
      <c r="E1" s="32" t="str">
        <f>'A. Legal status'!E$1</f>
        <v>Patent 3</v>
      </c>
      <c r="F1" s="32" t="str">
        <f>'A. Legal status'!F$1</f>
        <v>Patent 4</v>
      </c>
      <c r="G1" s="32" t="str">
        <f>'A. Legal status'!G$1</f>
        <v>Patent 5</v>
      </c>
      <c r="H1" s="32" t="str">
        <f>'A. Legal status'!H$1</f>
        <v>Patent 6</v>
      </c>
      <c r="I1" s="32" t="str">
        <f>'A. Legal status'!I$1</f>
        <v>Patent 7</v>
      </c>
      <c r="J1" s="32" t="str">
        <f>'A. Legal status'!J$1</f>
        <v>Patent 8</v>
      </c>
      <c r="K1" s="32" t="str">
        <f>'A. Legal status'!K$1</f>
        <v>Patent 9</v>
      </c>
      <c r="L1" s="32" t="str">
        <f>'A. Legal status'!L$1</f>
        <v>Patent 10</v>
      </c>
      <c r="M1" s="32" t="str">
        <f>'A. Legal status'!M$1</f>
        <v>Patent 11</v>
      </c>
      <c r="N1" s="32" t="str">
        <f>'A. Legal status'!N$1</f>
        <v>Patent 12</v>
      </c>
      <c r="O1" s="32" t="str">
        <f>'A. Legal status'!O$1</f>
        <v>Patent 13</v>
      </c>
      <c r="P1" s="32" t="str">
        <f>'A. Legal status'!P$1</f>
        <v>Patent 14</v>
      </c>
      <c r="Q1" s="32" t="str">
        <f>'A. Legal status'!Q$1</f>
        <v>Patent 15</v>
      </c>
      <c r="R1" s="32" t="str">
        <f>'A. Legal status'!R$1</f>
        <v>Patent 16</v>
      </c>
      <c r="S1" s="32" t="str">
        <f>'A. Legal status'!S$1</f>
        <v>Patent 17</v>
      </c>
      <c r="T1" s="32" t="str">
        <f>'A. Legal status'!T$1</f>
        <v>Patent 18</v>
      </c>
      <c r="U1" s="32" t="str">
        <f>'A. Legal status'!U$1</f>
        <v>Patent 19</v>
      </c>
      <c r="V1" s="32" t="str">
        <f>'A. Legal status'!V$1</f>
        <v>Patent 20</v>
      </c>
      <c r="W1" s="32" t="str">
        <f>'A. Legal status'!W$1</f>
        <v>Patent 21</v>
      </c>
      <c r="X1" s="32" t="str">
        <f>'A. Legal status'!X$1</f>
        <v>Patent 22</v>
      </c>
      <c r="Y1" s="32" t="str">
        <f>'A. Legal status'!Y$1</f>
        <v>Patent 23</v>
      </c>
      <c r="Z1" s="32" t="str">
        <f>'A. Legal status'!Z$1</f>
        <v>Patent 24</v>
      </c>
      <c r="AA1" s="32" t="str">
        <f>'A. Legal status'!AA$1</f>
        <v>Patent 25</v>
      </c>
    </row>
    <row r="2" spans="1:27" ht="14.25" customHeight="1" thickBot="1">
      <c r="A2" s="26" t="str">
        <f>IF('Original questions and answers'!AL19=0,'Adapted questions and answers'!F19,'Adapted questions and answers'!F19&amp;" (ADAPTED)")</f>
        <v>C1: What are the marketing options?</v>
      </c>
      <c r="B2" s="36" t="s">
        <v>208</v>
      </c>
      <c r="C2" s="60" t="s">
        <v>517</v>
      </c>
      <c r="D2" s="60" t="s">
        <v>518</v>
      </c>
      <c r="E2" s="60" t="s">
        <v>39</v>
      </c>
      <c r="F2" s="60" t="s">
        <v>39</v>
      </c>
      <c r="G2" s="60" t="s">
        <v>39</v>
      </c>
      <c r="H2" s="60" t="s">
        <v>39</v>
      </c>
      <c r="I2" s="60" t="s">
        <v>39</v>
      </c>
      <c r="J2" s="60" t="s">
        <v>39</v>
      </c>
      <c r="K2" s="60" t="s">
        <v>39</v>
      </c>
      <c r="L2" s="60" t="s">
        <v>39</v>
      </c>
      <c r="M2" s="60" t="s">
        <v>39</v>
      </c>
      <c r="N2" s="60" t="s">
        <v>39</v>
      </c>
      <c r="O2" s="60" t="s">
        <v>39</v>
      </c>
      <c r="P2" s="60" t="s">
        <v>39</v>
      </c>
      <c r="Q2" s="60" t="s">
        <v>39</v>
      </c>
      <c r="R2" s="60" t="s">
        <v>39</v>
      </c>
      <c r="S2" s="60" t="s">
        <v>39</v>
      </c>
      <c r="T2" s="60" t="s">
        <v>39</v>
      </c>
      <c r="U2" s="60" t="s">
        <v>39</v>
      </c>
      <c r="V2" s="60" t="s">
        <v>39</v>
      </c>
      <c r="W2" s="60" t="s">
        <v>39</v>
      </c>
      <c r="X2" s="60" t="s">
        <v>39</v>
      </c>
      <c r="Y2" s="60" t="s">
        <v>39</v>
      </c>
      <c r="Z2" s="60" t="s">
        <v>39</v>
      </c>
      <c r="AA2" s="60" t="s">
        <v>39</v>
      </c>
    </row>
    <row r="3" spans="1:27" ht="14.25" customHeight="1" thickTop="1" thickBot="1">
      <c r="A3" s="26" t="str">
        <f>IF('Original questions and answers'!AL20=0,'Adapted questions and answers'!F20,'Adapted questions and answers'!F20&amp;" (ADAPTED)")</f>
        <v>C2: What is the market growth in the business area where the patented technology is utilised?</v>
      </c>
      <c r="B3" s="36" t="s">
        <v>218</v>
      </c>
      <c r="C3" s="63">
        <v>0.15</v>
      </c>
      <c r="D3" s="63">
        <v>2.5000000000000001E-2</v>
      </c>
      <c r="E3" s="63"/>
      <c r="F3" s="63"/>
      <c r="G3" s="63"/>
      <c r="H3" s="63"/>
      <c r="I3" s="63"/>
      <c r="J3" s="63"/>
      <c r="K3" s="63"/>
      <c r="L3" s="63"/>
      <c r="M3" s="63"/>
      <c r="N3" s="63"/>
      <c r="O3" s="63"/>
      <c r="P3" s="63"/>
      <c r="Q3" s="63"/>
      <c r="R3" s="63"/>
      <c r="S3" s="63"/>
      <c r="T3" s="63"/>
      <c r="U3" s="63"/>
      <c r="V3" s="63"/>
      <c r="W3" s="63"/>
      <c r="X3" s="63"/>
      <c r="Y3" s="63"/>
      <c r="Z3" s="63"/>
      <c r="AA3" s="63"/>
    </row>
    <row r="4" spans="1:27" ht="14.25" customHeight="1" thickTop="1" thickBot="1">
      <c r="A4" s="26" t="str">
        <f>IF('Original questions and answers'!AL21=0,'Adapted questions and answers'!F21,'Adapted questions and answers'!F21&amp;" (ADAPTED)")</f>
        <v>C3: What is the life expectancy of the patented technology in the market?</v>
      </c>
      <c r="B4" s="36" t="s">
        <v>228</v>
      </c>
      <c r="C4" s="64">
        <v>4</v>
      </c>
      <c r="D4" s="64">
        <v>1.5</v>
      </c>
      <c r="E4" s="64"/>
      <c r="F4" s="64"/>
      <c r="G4" s="64"/>
      <c r="H4" s="64"/>
      <c r="I4" s="64"/>
      <c r="J4" s="64"/>
      <c r="K4" s="64"/>
      <c r="L4" s="64"/>
      <c r="M4" s="64"/>
      <c r="N4" s="64"/>
      <c r="O4" s="64"/>
      <c r="P4" s="64"/>
      <c r="Q4" s="64"/>
      <c r="R4" s="64"/>
      <c r="S4" s="64"/>
      <c r="T4" s="64"/>
      <c r="U4" s="64"/>
      <c r="V4" s="64"/>
      <c r="W4" s="64"/>
      <c r="X4" s="64"/>
      <c r="Y4" s="64"/>
      <c r="Z4" s="64"/>
      <c r="AA4" s="64"/>
    </row>
    <row r="5" spans="1:27" ht="14.25" customHeight="1" thickTop="1">
      <c r="A5" s="26" t="str">
        <f>IF('Original questions and answers'!AL22=0,'Adapted questions and answers'!F22,'Adapted questions and answers'!F22&amp;" (ADAPTED)")</f>
        <v>C4: Are competitive or substitute products active in the market?</v>
      </c>
      <c r="B5" s="36" t="s">
        <v>235</v>
      </c>
      <c r="C5" s="62" t="s">
        <v>519</v>
      </c>
      <c r="D5" s="62" t="s">
        <v>520</v>
      </c>
      <c r="E5" s="62" t="s">
        <v>39</v>
      </c>
      <c r="F5" s="62" t="s">
        <v>39</v>
      </c>
      <c r="G5" s="62" t="s">
        <v>39</v>
      </c>
      <c r="H5" s="62" t="s">
        <v>39</v>
      </c>
      <c r="I5" s="62" t="s">
        <v>39</v>
      </c>
      <c r="J5" s="62" t="s">
        <v>39</v>
      </c>
      <c r="K5" s="62" t="s">
        <v>39</v>
      </c>
      <c r="L5" s="62" t="s">
        <v>39</v>
      </c>
      <c r="M5" s="62" t="s">
        <v>39</v>
      </c>
      <c r="N5" s="62" t="s">
        <v>39</v>
      </c>
      <c r="O5" s="62" t="s">
        <v>39</v>
      </c>
      <c r="P5" s="62" t="s">
        <v>39</v>
      </c>
      <c r="Q5" s="62" t="s">
        <v>39</v>
      </c>
      <c r="R5" s="62" t="s">
        <v>39</v>
      </c>
      <c r="S5" s="62" t="s">
        <v>39</v>
      </c>
      <c r="T5" s="62" t="s">
        <v>39</v>
      </c>
      <c r="U5" s="62" t="s">
        <v>39</v>
      </c>
      <c r="V5" s="62" t="s">
        <v>39</v>
      </c>
      <c r="W5" s="62" t="s">
        <v>39</v>
      </c>
      <c r="X5" s="62" t="s">
        <v>39</v>
      </c>
      <c r="Y5" s="62" t="s">
        <v>39</v>
      </c>
      <c r="Z5" s="62" t="s">
        <v>39</v>
      </c>
      <c r="AA5" s="62" t="s">
        <v>39</v>
      </c>
    </row>
    <row r="6" spans="1:27" ht="14.25" customHeight="1" thickBot="1">
      <c r="A6" s="26" t="str">
        <f>IF('Original questions and answers'!AL23=0,'Adapted questions and answers'!F23,'Adapted questions and answers'!F23&amp;" (ADAPTED)")</f>
        <v>C5: What ultimate sales price is the consumer willing to pay compared to existing known products?</v>
      </c>
      <c r="B6" s="36" t="s">
        <v>245</v>
      </c>
      <c r="C6" s="60" t="s">
        <v>521</v>
      </c>
      <c r="D6" s="60" t="s">
        <v>522</v>
      </c>
      <c r="E6" s="60" t="s">
        <v>39</v>
      </c>
      <c r="F6" s="60" t="s">
        <v>39</v>
      </c>
      <c r="G6" s="60" t="s">
        <v>39</v>
      </c>
      <c r="H6" s="60" t="s">
        <v>39</v>
      </c>
      <c r="I6" s="60" t="s">
        <v>39</v>
      </c>
      <c r="J6" s="60" t="s">
        <v>39</v>
      </c>
      <c r="K6" s="60" t="s">
        <v>39</v>
      </c>
      <c r="L6" s="60" t="s">
        <v>39</v>
      </c>
      <c r="M6" s="60" t="s">
        <v>39</v>
      </c>
      <c r="N6" s="60" t="s">
        <v>39</v>
      </c>
      <c r="O6" s="60" t="s">
        <v>39</v>
      </c>
      <c r="P6" s="60" t="s">
        <v>39</v>
      </c>
      <c r="Q6" s="60" t="s">
        <v>39</v>
      </c>
      <c r="R6" s="60" t="s">
        <v>39</v>
      </c>
      <c r="S6" s="60" t="s">
        <v>39</v>
      </c>
      <c r="T6" s="60" t="s">
        <v>39</v>
      </c>
      <c r="U6" s="60" t="s">
        <v>39</v>
      </c>
      <c r="V6" s="60" t="s">
        <v>39</v>
      </c>
      <c r="W6" s="60" t="s">
        <v>39</v>
      </c>
      <c r="X6" s="60" t="s">
        <v>39</v>
      </c>
      <c r="Y6" s="60" t="s">
        <v>39</v>
      </c>
      <c r="Z6" s="60" t="s">
        <v>39</v>
      </c>
      <c r="AA6" s="60" t="s">
        <v>39</v>
      </c>
    </row>
    <row r="7" spans="1:27" ht="14.25" customHeight="1" thickTop="1" thickBot="1">
      <c r="A7" s="26" t="str">
        <f>IF('Original questions and answers'!AL24=0,'Adapted questions and answers'!F24,'Adapted questions and answers'!F24&amp;" (ADAPTED)")</f>
        <v>C6: What is the potential extra turnover to be obtained within the business area when utilising the patented technology?</v>
      </c>
      <c r="B7" s="36" t="s">
        <v>255</v>
      </c>
      <c r="C7" s="65">
        <v>0.06</v>
      </c>
      <c r="D7" s="65">
        <v>0.06</v>
      </c>
      <c r="E7" s="65"/>
      <c r="F7" s="65"/>
      <c r="G7" s="65"/>
      <c r="H7" s="65"/>
      <c r="I7" s="65"/>
      <c r="J7" s="65"/>
      <c r="K7" s="65"/>
      <c r="L7" s="65"/>
      <c r="M7" s="65"/>
      <c r="N7" s="65"/>
      <c r="O7" s="65"/>
      <c r="P7" s="65"/>
      <c r="Q7" s="65"/>
      <c r="R7" s="65"/>
      <c r="S7" s="65"/>
      <c r="T7" s="65"/>
      <c r="U7" s="65"/>
      <c r="V7" s="65"/>
      <c r="W7" s="65"/>
      <c r="X7" s="65"/>
      <c r="Y7" s="65"/>
      <c r="Z7" s="65"/>
      <c r="AA7" s="65"/>
    </row>
    <row r="8" spans="1:27" ht="14.25" customHeight="1" thickTop="1">
      <c r="A8" s="26" t="str">
        <f>IF('Original questions and answers'!AL25=0,'Adapted questions and answers'!F25,'Adapted questions and answers'!F25&amp;" (ADAPTED)")</f>
        <v>C7: What knowledge does the company have of application potential and commercial opportunities?</v>
      </c>
      <c r="B8" s="36" t="s">
        <v>265</v>
      </c>
      <c r="C8" s="62" t="s">
        <v>523</v>
      </c>
      <c r="D8" s="62" t="s">
        <v>524</v>
      </c>
      <c r="E8" s="62" t="s">
        <v>39</v>
      </c>
      <c r="F8" s="62" t="s">
        <v>39</v>
      </c>
      <c r="G8" s="62" t="s">
        <v>39</v>
      </c>
      <c r="H8" s="62" t="s">
        <v>39</v>
      </c>
      <c r="I8" s="62" t="s">
        <v>39</v>
      </c>
      <c r="J8" s="62" t="s">
        <v>39</v>
      </c>
      <c r="K8" s="62" t="s">
        <v>39</v>
      </c>
      <c r="L8" s="62" t="s">
        <v>39</v>
      </c>
      <c r="M8" s="62" t="s">
        <v>39</v>
      </c>
      <c r="N8" s="62" t="s">
        <v>39</v>
      </c>
      <c r="O8" s="62" t="s">
        <v>39</v>
      </c>
      <c r="P8" s="62" t="s">
        <v>39</v>
      </c>
      <c r="Q8" s="62" t="s">
        <v>39</v>
      </c>
      <c r="R8" s="62" t="s">
        <v>39</v>
      </c>
      <c r="S8" s="62" t="s">
        <v>39</v>
      </c>
      <c r="T8" s="62" t="s">
        <v>39</v>
      </c>
      <c r="U8" s="62" t="s">
        <v>39</v>
      </c>
      <c r="V8" s="62" t="s">
        <v>39</v>
      </c>
      <c r="W8" s="62" t="s">
        <v>39</v>
      </c>
      <c r="X8" s="62" t="s">
        <v>39</v>
      </c>
      <c r="Y8" s="62" t="s">
        <v>39</v>
      </c>
      <c r="Z8" s="62" t="s">
        <v>39</v>
      </c>
      <c r="AA8" s="62" t="s">
        <v>39</v>
      </c>
    </row>
    <row r="9" spans="1:27" ht="14.25" customHeight="1">
      <c r="A9" s="26" t="str">
        <f>IF('Original questions and answers'!AL26=0,'Adapted questions and answers'!F26,'Adapted questions and answers'!F26&amp;" (ADAPTED)")</f>
        <v>C8: Does the patented technology embody potential revenue from licensing agreements?</v>
      </c>
      <c r="B9" s="36" t="s">
        <v>275</v>
      </c>
      <c r="C9" s="59" t="s">
        <v>525</v>
      </c>
      <c r="D9" s="59" t="s">
        <v>525</v>
      </c>
      <c r="E9" s="59" t="s">
        <v>39</v>
      </c>
      <c r="F9" s="59" t="s">
        <v>39</v>
      </c>
      <c r="G9" s="59" t="s">
        <v>39</v>
      </c>
      <c r="H9" s="59" t="s">
        <v>39</v>
      </c>
      <c r="I9" s="59" t="s">
        <v>39</v>
      </c>
      <c r="J9" s="59" t="s">
        <v>39</v>
      </c>
      <c r="K9" s="59" t="s">
        <v>39</v>
      </c>
      <c r="L9" s="59" t="s">
        <v>39</v>
      </c>
      <c r="M9" s="59" t="s">
        <v>39</v>
      </c>
      <c r="N9" s="59" t="s">
        <v>39</v>
      </c>
      <c r="O9" s="59" t="s">
        <v>39</v>
      </c>
      <c r="P9" s="59" t="s">
        <v>39</v>
      </c>
      <c r="Q9" s="59" t="s">
        <v>39</v>
      </c>
      <c r="R9" s="59" t="s">
        <v>39</v>
      </c>
      <c r="S9" s="59" t="s">
        <v>39</v>
      </c>
      <c r="T9" s="59" t="s">
        <v>39</v>
      </c>
      <c r="U9" s="59" t="s">
        <v>39</v>
      </c>
      <c r="V9" s="59" t="s">
        <v>39</v>
      </c>
      <c r="W9" s="59" t="s">
        <v>39</v>
      </c>
      <c r="X9" s="59" t="s">
        <v>39</v>
      </c>
      <c r="Y9" s="59" t="s">
        <v>39</v>
      </c>
      <c r="Z9" s="59" t="s">
        <v>39</v>
      </c>
      <c r="AA9" s="59" t="s">
        <v>39</v>
      </c>
    </row>
    <row r="10" spans="1:27" ht="14.25" customHeight="1">
      <c r="A10" s="26" t="str">
        <f>IF('Original questions and answers'!AL27=0,'Adapted questions and answers'!F27,'Adapted questions and answers'!F27&amp;" (ADAPTED)")</f>
        <v>C9: Do commercial activities require special permits/ licences</v>
      </c>
      <c r="B10" s="36" t="s">
        <v>285</v>
      </c>
      <c r="C10" s="59" t="s">
        <v>526</v>
      </c>
      <c r="D10" s="59" t="s">
        <v>527</v>
      </c>
      <c r="E10" s="59" t="s">
        <v>39</v>
      </c>
      <c r="F10" s="59" t="s">
        <v>39</v>
      </c>
      <c r="G10" s="59" t="s">
        <v>39</v>
      </c>
      <c r="H10" s="59" t="s">
        <v>39</v>
      </c>
      <c r="I10" s="59" t="s">
        <v>39</v>
      </c>
      <c r="J10" s="59" t="s">
        <v>39</v>
      </c>
      <c r="K10" s="59" t="s">
        <v>39</v>
      </c>
      <c r="L10" s="59" t="s">
        <v>39</v>
      </c>
      <c r="M10" s="59" t="s">
        <v>39</v>
      </c>
      <c r="N10" s="59" t="s">
        <v>39</v>
      </c>
      <c r="O10" s="59" t="s">
        <v>39</v>
      </c>
      <c r="P10" s="59" t="s">
        <v>39</v>
      </c>
      <c r="Q10" s="59" t="s">
        <v>39</v>
      </c>
      <c r="R10" s="59" t="s">
        <v>39</v>
      </c>
      <c r="S10" s="59" t="s">
        <v>39</v>
      </c>
      <c r="T10" s="59" t="s">
        <v>39</v>
      </c>
      <c r="U10" s="59" t="s">
        <v>39</v>
      </c>
      <c r="V10" s="59" t="s">
        <v>39</v>
      </c>
      <c r="W10" s="59" t="s">
        <v>39</v>
      </c>
      <c r="X10" s="59" t="s">
        <v>39</v>
      </c>
      <c r="Y10" s="59" t="s">
        <v>39</v>
      </c>
      <c r="Z10" s="59" t="s">
        <v>39</v>
      </c>
      <c r="AA10" s="59" t="s">
        <v>39</v>
      </c>
    </row>
    <row r="11" spans="1:27" ht="14.25" customHeight="1">
      <c r="B11" s="5"/>
    </row>
    <row r="12" spans="1:27" ht="14.25" customHeight="1">
      <c r="A12" s="216" t="s">
        <v>476</v>
      </c>
      <c r="B12" s="217"/>
      <c r="C12" s="11" t="str">
        <f>"Enter comment relating to "&amp;C1&amp;" below:"</f>
        <v>Enter comment relating to Patent 1 below:</v>
      </c>
      <c r="D12" s="11" t="str">
        <f t="shared" ref="D12:AA12" si="0">"Enter comment relating to "&amp;D1&amp;" below:"</f>
        <v>Enter comment relating to Patent 2 below:</v>
      </c>
      <c r="E12" s="11" t="str">
        <f t="shared" si="0"/>
        <v>Enter comment relating to Patent 3 below:</v>
      </c>
      <c r="F12" s="11" t="str">
        <f t="shared" si="0"/>
        <v>Enter comment relating to Patent 4 below:</v>
      </c>
      <c r="G12" s="11" t="str">
        <f t="shared" si="0"/>
        <v>Enter comment relating to Patent 5 below:</v>
      </c>
      <c r="H12" s="11" t="str">
        <f t="shared" si="0"/>
        <v>Enter comment relating to Patent 6 below:</v>
      </c>
      <c r="I12" s="11" t="str">
        <f t="shared" si="0"/>
        <v>Enter comment relating to Patent 7 below:</v>
      </c>
      <c r="J12" s="11" t="str">
        <f t="shared" si="0"/>
        <v>Enter comment relating to Patent 8 below:</v>
      </c>
      <c r="K12" s="11" t="str">
        <f t="shared" si="0"/>
        <v>Enter comment relating to Patent 9 below:</v>
      </c>
      <c r="L12" s="11" t="str">
        <f t="shared" si="0"/>
        <v>Enter comment relating to Patent 10 below:</v>
      </c>
      <c r="M12" s="11" t="str">
        <f t="shared" si="0"/>
        <v>Enter comment relating to Patent 11 below:</v>
      </c>
      <c r="N12" s="11" t="str">
        <f t="shared" si="0"/>
        <v>Enter comment relating to Patent 12 below:</v>
      </c>
      <c r="O12" s="11" t="str">
        <f t="shared" si="0"/>
        <v>Enter comment relating to Patent 13 below:</v>
      </c>
      <c r="P12" s="11" t="str">
        <f t="shared" si="0"/>
        <v>Enter comment relating to Patent 14 below:</v>
      </c>
      <c r="Q12" s="11" t="str">
        <f t="shared" si="0"/>
        <v>Enter comment relating to Patent 15 below:</v>
      </c>
      <c r="R12" s="11" t="str">
        <f t="shared" si="0"/>
        <v>Enter comment relating to Patent 16 below:</v>
      </c>
      <c r="S12" s="11" t="str">
        <f t="shared" si="0"/>
        <v>Enter comment relating to Patent 17 below:</v>
      </c>
      <c r="T12" s="11" t="str">
        <f t="shared" si="0"/>
        <v>Enter comment relating to Patent 18 below:</v>
      </c>
      <c r="U12" s="11" t="str">
        <f t="shared" si="0"/>
        <v>Enter comment relating to Patent 19 below:</v>
      </c>
      <c r="V12" s="11" t="str">
        <f t="shared" si="0"/>
        <v>Enter comment relating to Patent 20 below:</v>
      </c>
      <c r="W12" s="11" t="str">
        <f t="shared" si="0"/>
        <v>Enter comment relating to Patent 21 below:</v>
      </c>
      <c r="X12" s="11" t="str">
        <f t="shared" si="0"/>
        <v>Enter comment relating to Patent 22 below:</v>
      </c>
      <c r="Y12" s="11" t="str">
        <f t="shared" si="0"/>
        <v>Enter comment relating to Patent 23 below:</v>
      </c>
      <c r="Z12" s="11" t="str">
        <f t="shared" si="0"/>
        <v>Enter comment relating to Patent 24 below:</v>
      </c>
      <c r="AA12" s="12" t="str">
        <f t="shared" si="0"/>
        <v>Enter comment relating to Patent 25 below:</v>
      </c>
    </row>
    <row r="13" spans="1:27" ht="14.4">
      <c r="A13" s="214" t="str">
        <f>A2</f>
        <v>C1: What are the marketing options?</v>
      </c>
      <c r="B13" s="215"/>
      <c r="C13" s="126"/>
      <c r="D13" s="179"/>
      <c r="E13" s="179"/>
      <c r="F13" s="127"/>
      <c r="G13" s="127"/>
      <c r="H13" s="127"/>
      <c r="I13" s="127"/>
      <c r="J13" s="127"/>
      <c r="K13" s="127"/>
      <c r="L13" s="127"/>
      <c r="M13" s="127"/>
      <c r="N13" s="127"/>
      <c r="O13" s="127"/>
      <c r="P13" s="127"/>
      <c r="Q13" s="127"/>
      <c r="R13" s="127"/>
      <c r="S13" s="127"/>
      <c r="T13" s="127"/>
      <c r="U13" s="127"/>
      <c r="V13" s="127"/>
      <c r="W13" s="127"/>
      <c r="X13" s="127"/>
      <c r="Y13" s="127"/>
      <c r="Z13" s="127"/>
      <c r="AA13" s="127"/>
    </row>
    <row r="14" spans="1:27" ht="14.4">
      <c r="A14" s="214" t="str">
        <f>A3</f>
        <v>C2: What is the market growth in the business area where the patented technology is utilised?</v>
      </c>
      <c r="B14" s="215"/>
      <c r="C14" s="126"/>
      <c r="D14" s="126"/>
      <c r="E14" s="179"/>
      <c r="F14" s="127"/>
      <c r="G14" s="127"/>
      <c r="H14" s="127"/>
      <c r="I14" s="127"/>
      <c r="J14" s="127"/>
      <c r="K14" s="127"/>
      <c r="L14" s="127"/>
      <c r="M14" s="127"/>
      <c r="N14" s="127"/>
      <c r="O14" s="127"/>
      <c r="P14" s="127"/>
      <c r="Q14" s="127"/>
      <c r="R14" s="127"/>
      <c r="S14" s="127"/>
      <c r="T14" s="127"/>
      <c r="U14" s="127"/>
      <c r="V14" s="127"/>
      <c r="W14" s="127"/>
      <c r="X14" s="127"/>
      <c r="Y14" s="127"/>
      <c r="Z14" s="127"/>
      <c r="AA14" s="127"/>
    </row>
    <row r="15" spans="1:27" ht="14.4">
      <c r="A15" s="214" t="str">
        <f t="shared" ref="A15:A20" si="1">A4</f>
        <v>C3: What is the life expectancy of the patented technology in the market?</v>
      </c>
      <c r="B15" s="215"/>
      <c r="C15" s="126"/>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row>
    <row r="16" spans="1:27" ht="14.4">
      <c r="A16" s="214" t="str">
        <f t="shared" si="1"/>
        <v>C4: Are competitive or substitute products active in the market?</v>
      </c>
      <c r="B16" s="215"/>
      <c r="C16" s="126"/>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row>
    <row r="17" spans="1:27" ht="14.4">
      <c r="A17" s="214" t="str">
        <f t="shared" si="1"/>
        <v>C5: What ultimate sales price is the consumer willing to pay compared to existing known products?</v>
      </c>
      <c r="B17" s="215"/>
      <c r="C17" s="126"/>
      <c r="D17" s="127"/>
      <c r="E17" s="127"/>
      <c r="F17" s="127"/>
      <c r="G17" s="127"/>
      <c r="H17" s="127"/>
      <c r="I17" s="127"/>
      <c r="J17" s="127"/>
      <c r="K17" s="127"/>
      <c r="L17" s="127"/>
      <c r="M17" s="127"/>
      <c r="N17" s="127"/>
      <c r="O17" s="127"/>
      <c r="P17" s="127"/>
      <c r="Q17" s="127"/>
      <c r="R17" s="127"/>
      <c r="S17" s="127"/>
      <c r="T17" s="127"/>
      <c r="U17" s="127"/>
      <c r="V17" s="127"/>
      <c r="W17" s="127"/>
      <c r="X17" s="127"/>
      <c r="Y17" s="127"/>
      <c r="Z17" s="127"/>
      <c r="AA17" s="127"/>
    </row>
    <row r="18" spans="1:27" ht="14.4">
      <c r="A18" s="214" t="str">
        <f t="shared" si="1"/>
        <v>C6: What is the potential extra turnover to be obtained within the business area when utilising the patented technology?</v>
      </c>
      <c r="B18" s="215"/>
      <c r="C18" s="126"/>
      <c r="D18" s="127"/>
      <c r="E18" s="127"/>
      <c r="F18" s="127"/>
      <c r="G18" s="127"/>
      <c r="H18" s="127"/>
      <c r="I18" s="127"/>
      <c r="J18" s="127"/>
      <c r="K18" s="127"/>
      <c r="L18" s="127"/>
      <c r="M18" s="127"/>
      <c r="N18" s="127"/>
      <c r="O18" s="127"/>
      <c r="P18" s="127"/>
      <c r="Q18" s="127"/>
      <c r="R18" s="127"/>
      <c r="S18" s="127"/>
      <c r="T18" s="127"/>
      <c r="U18" s="127"/>
      <c r="V18" s="127"/>
      <c r="W18" s="127"/>
      <c r="X18" s="127"/>
      <c r="Y18" s="127"/>
      <c r="Z18" s="127"/>
      <c r="AA18" s="127"/>
    </row>
    <row r="19" spans="1:27" ht="14.4">
      <c r="A19" s="214" t="str">
        <f t="shared" si="1"/>
        <v>C7: What knowledge does the company have of application potential and commercial opportunities?</v>
      </c>
      <c r="B19" s="215"/>
      <c r="C19" s="126"/>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row>
    <row r="20" spans="1:27" ht="14.4">
      <c r="A20" s="214" t="str">
        <f t="shared" si="1"/>
        <v>C8: Does the patented technology embody potential revenue from licensing agreements?</v>
      </c>
      <c r="B20" s="215"/>
      <c r="C20" s="126"/>
      <c r="D20" s="127"/>
      <c r="E20" s="127"/>
      <c r="F20" s="127"/>
      <c r="G20" s="127"/>
      <c r="H20" s="127"/>
      <c r="I20" s="127"/>
      <c r="J20" s="127"/>
      <c r="K20" s="127"/>
      <c r="L20" s="127"/>
      <c r="M20" s="127"/>
      <c r="N20" s="127"/>
      <c r="O20" s="127"/>
      <c r="P20" s="127"/>
      <c r="Q20" s="127"/>
      <c r="R20" s="127"/>
      <c r="S20" s="127"/>
      <c r="T20" s="127"/>
      <c r="U20" s="127"/>
      <c r="V20" s="127"/>
      <c r="W20" s="127"/>
      <c r="X20" s="127"/>
      <c r="Y20" s="127"/>
      <c r="Z20" s="127"/>
      <c r="AA20" s="127"/>
    </row>
    <row r="21" spans="1:27" ht="14.4">
      <c r="A21" s="225" t="str">
        <f>A10</f>
        <v>C9: Do commercial activities require special permits/ licences</v>
      </c>
      <c r="B21" s="226"/>
      <c r="C21" s="67"/>
      <c r="D21" s="67"/>
      <c r="E21" s="67"/>
      <c r="F21" s="67"/>
      <c r="G21" s="67"/>
      <c r="H21" s="67"/>
      <c r="I21" s="67"/>
      <c r="J21" s="67"/>
      <c r="K21" s="67"/>
      <c r="L21" s="67"/>
      <c r="M21" s="67"/>
      <c r="N21" s="67"/>
      <c r="O21" s="67"/>
      <c r="P21" s="67"/>
      <c r="Q21" s="67"/>
      <c r="R21" s="67"/>
      <c r="S21" s="67"/>
      <c r="T21" s="67"/>
      <c r="U21" s="67"/>
      <c r="V21" s="67"/>
      <c r="W21" s="67"/>
      <c r="X21" s="67"/>
      <c r="Y21" s="67"/>
      <c r="Z21" s="67"/>
      <c r="AA21" s="67"/>
    </row>
    <row r="22" spans="1:27" ht="14.25" customHeight="1">
      <c r="I22" s="176"/>
      <c r="J22" s="176"/>
    </row>
    <row r="23" spans="1:27" ht="14.25" customHeight="1">
      <c r="A23" s="17" t="s">
        <v>479</v>
      </c>
      <c r="B23" s="17" t="s">
        <v>6</v>
      </c>
      <c r="C23" s="16" t="s">
        <v>480</v>
      </c>
      <c r="D23" s="16" t="s">
        <v>481</v>
      </c>
      <c r="E23" s="16" t="s">
        <v>482</v>
      </c>
      <c r="F23" s="16" t="s">
        <v>483</v>
      </c>
      <c r="G23" s="21" t="s">
        <v>484</v>
      </c>
      <c r="H23" s="16" t="s">
        <v>485</v>
      </c>
      <c r="I23" s="16" t="s">
        <v>486</v>
      </c>
      <c r="J23" s="16" t="s">
        <v>509</v>
      </c>
      <c r="K23" s="16" t="s">
        <v>510</v>
      </c>
      <c r="L23" s="16" t="s">
        <v>528</v>
      </c>
      <c r="M23" s="16" t="s">
        <v>529</v>
      </c>
    </row>
    <row r="24" spans="1:27" ht="14.25" customHeight="1" thickBot="1">
      <c r="A24" s="19" t="s">
        <v>207</v>
      </c>
      <c r="B24" s="23" t="s">
        <v>208</v>
      </c>
      <c r="C24" s="188" t="s">
        <v>210</v>
      </c>
      <c r="D24" s="189" t="s">
        <v>211</v>
      </c>
      <c r="E24" s="194" t="s">
        <v>212</v>
      </c>
      <c r="F24" s="195" t="s">
        <v>213</v>
      </c>
      <c r="G24" s="118" t="s">
        <v>214</v>
      </c>
      <c r="H24" s="138" t="s">
        <v>487</v>
      </c>
      <c r="I24" s="182" t="s">
        <v>487</v>
      </c>
    </row>
    <row r="25" spans="1:27" ht="14.25" customHeight="1" thickTop="1" thickBot="1">
      <c r="A25" s="19" t="s">
        <v>217</v>
      </c>
      <c r="B25" s="23" t="s">
        <v>218</v>
      </c>
      <c r="C25" s="188" t="str">
        <f>"Very low ("&amp; 'Adapted questions and answers'!Z20*100&amp;"%) ["&amp; 'Adapted questions and answers'!Z20&amp;"]"</f>
        <v>Very low (0,5%) [0,005]</v>
      </c>
      <c r="D25" s="189" t="str">
        <f>"Low ("&amp; 'Adapted questions and answers'!AA20*100&amp;"%) ["&amp; 'Adapted questions and answers'!AA20&amp;"]"</f>
        <v>Low (2,5%) [0,025]</v>
      </c>
      <c r="E25" s="194" t="str">
        <f>"Medium ("&amp; 'Adapted questions and answers'!AB20*100&amp;"%) ["&amp; 'Adapted questions and answers'!AB20&amp;"]"</f>
        <v>Medium (5%) [0,05]</v>
      </c>
      <c r="F25" s="195" t="str">
        <f>"High ("&amp; 'Adapted questions and answers'!AC20*100&amp;"%) ["&amp; 'Adapted questions and answers'!AC20&amp;"]"</f>
        <v>High (8%) [0,08]</v>
      </c>
      <c r="G25" s="118" t="str">
        <f>"Very high ("&amp; 'Adapted questions and answers'!AD20*100&amp;"%) ["&amp; 'Adapted questions and answers'!AD20&amp;"]"</f>
        <v>Very high (15%) [0,15]</v>
      </c>
      <c r="H25" s="138" t="s">
        <v>488</v>
      </c>
      <c r="I25" s="135" t="s">
        <v>487</v>
      </c>
      <c r="J25" s="196">
        <v>5.0000000000000001E-3</v>
      </c>
      <c r="K25" s="196">
        <v>0.15</v>
      </c>
      <c r="L25" s="55">
        <f>MIN(3:3)</f>
        <v>2.5000000000000001E-2</v>
      </c>
      <c r="M25" s="55">
        <f>MAX(3:3)</f>
        <v>0.15</v>
      </c>
    </row>
    <row r="26" spans="1:27" ht="14.25" customHeight="1" thickTop="1" thickBot="1">
      <c r="A26" s="19" t="s">
        <v>227</v>
      </c>
      <c r="B26" s="23" t="s">
        <v>228</v>
      </c>
      <c r="C26" s="188" t="str">
        <f>'Adapted questions and answers'!Z21&amp;" years ["&amp; 'Adapted questions and answers'!Z21&amp;"]"</f>
        <v>0,5 years [0,5]</v>
      </c>
      <c r="D26" s="189" t="str">
        <f>'Adapted questions and answers'!AA21&amp;" years ["&amp; 'Adapted questions and answers'!AA21&amp;"]"</f>
        <v>1 years [1]</v>
      </c>
      <c r="E26" s="194" t="str">
        <f>'Adapted questions and answers'!AB21&amp;" years ["&amp; 'Adapted questions and answers'!AB21&amp;"]"</f>
        <v>2 years [2]</v>
      </c>
      <c r="F26" s="195" t="str">
        <f>'Adapted questions and answers'!AC21&amp;" years ["&amp; 'Adapted questions and answers'!AC21&amp;"]"</f>
        <v>4 years [4]</v>
      </c>
      <c r="G26" s="118" t="str">
        <f>'Adapted questions and answers'!AD21&amp;" years ["&amp; 'Adapted questions and answers'!AD21&amp;"]"</f>
        <v>8 years [8]</v>
      </c>
      <c r="H26" s="138" t="s">
        <v>488</v>
      </c>
      <c r="I26" s="182" t="s">
        <v>487</v>
      </c>
      <c r="J26" s="54">
        <v>0.5</v>
      </c>
      <c r="K26" s="54">
        <v>8</v>
      </c>
      <c r="L26" s="56">
        <f>MIN(4:4)</f>
        <v>1.5</v>
      </c>
      <c r="M26" s="56">
        <f>MAX(4:4)</f>
        <v>4</v>
      </c>
    </row>
    <row r="27" spans="1:27" ht="14.25" customHeight="1" thickTop="1">
      <c r="A27" s="19" t="s">
        <v>234</v>
      </c>
      <c r="B27" s="23" t="s">
        <v>235</v>
      </c>
      <c r="C27" s="188" t="s">
        <v>237</v>
      </c>
      <c r="D27" s="189" t="s">
        <v>238</v>
      </c>
      <c r="E27" s="194" t="s">
        <v>239</v>
      </c>
      <c r="F27" s="195" t="s">
        <v>240</v>
      </c>
      <c r="G27" s="118" t="s">
        <v>241</v>
      </c>
      <c r="H27" s="138" t="s">
        <v>487</v>
      </c>
      <c r="I27" s="182" t="s">
        <v>487</v>
      </c>
      <c r="J27" s="41"/>
      <c r="K27" s="41"/>
    </row>
    <row r="28" spans="1:27" ht="14.25" customHeight="1" thickBot="1">
      <c r="A28" s="19" t="s">
        <v>244</v>
      </c>
      <c r="B28" s="23" t="s">
        <v>245</v>
      </c>
      <c r="C28" s="188" t="s">
        <v>247</v>
      </c>
      <c r="D28" s="189" t="s">
        <v>248</v>
      </c>
      <c r="E28" s="194" t="s">
        <v>249</v>
      </c>
      <c r="F28" s="195" t="s">
        <v>250</v>
      </c>
      <c r="G28" s="118" t="s">
        <v>251</v>
      </c>
      <c r="H28" s="138" t="s">
        <v>488</v>
      </c>
      <c r="I28" s="182" t="s">
        <v>487</v>
      </c>
      <c r="J28" s="41"/>
      <c r="K28" s="41"/>
    </row>
    <row r="29" spans="1:27" ht="14.25" customHeight="1" thickTop="1" thickBot="1">
      <c r="A29" s="19" t="s">
        <v>254</v>
      </c>
      <c r="B29" s="23" t="s">
        <v>255</v>
      </c>
      <c r="C29" s="188" t="str">
        <f>"Very small extra turnover in the business area ("&amp; 'Adapted questions and answers'!Z24*100&amp;"%) ["&amp; 'Adapted questions and answers'!Z24&amp;"]"</f>
        <v>Very small extra turnover in the business area (0,5%) [0,005]</v>
      </c>
      <c r="D29" s="189" t="str">
        <f>"Small ("&amp; 'Adapted questions and answers'!AA24*100&amp;"%) ["&amp; 'Adapted questions and answers'!AA24&amp;"]"</f>
        <v>Small (2%) [0,02]</v>
      </c>
      <c r="E29" s="194" t="str">
        <f>"Medium ("&amp; 'Adapted questions and answers'!AB24*100&amp;"%) ["&amp; 'Adapted questions and answers'!AB24&amp;"]"</f>
        <v>Medium (4%) [0,04]</v>
      </c>
      <c r="F29" s="195" t="str">
        <f>"Large ("&amp; 'Adapted questions and answers'!AC24*100&amp;"%) ["&amp; 'Adapted questions and answers'!AC24&amp;"]"</f>
        <v>Large (6%) [0,06]</v>
      </c>
      <c r="G29" s="118" t="str">
        <f>"Very large ("&amp; 'Adapted questions and answers'!AD24*100&amp;"%) ["&amp; 'Adapted questions and answers'!AD24&amp;"]"</f>
        <v>Very large (10%) [0,1]</v>
      </c>
      <c r="H29" s="138" t="s">
        <v>488</v>
      </c>
      <c r="I29" s="182" t="s">
        <v>487</v>
      </c>
      <c r="J29" s="53">
        <v>5.0000000000000001E-3</v>
      </c>
      <c r="K29" s="53">
        <v>0.1</v>
      </c>
      <c r="L29" s="57">
        <f>MIN(7:7)</f>
        <v>0.06</v>
      </c>
      <c r="M29" s="57">
        <f>MAX(7:7)</f>
        <v>0.06</v>
      </c>
    </row>
    <row r="30" spans="1:27" ht="14.25" customHeight="1" thickTop="1">
      <c r="A30" s="19" t="s">
        <v>264</v>
      </c>
      <c r="B30" s="23" t="s">
        <v>265</v>
      </c>
      <c r="C30" s="188" t="s">
        <v>267</v>
      </c>
      <c r="D30" s="189" t="s">
        <v>268</v>
      </c>
      <c r="E30" s="194" t="s">
        <v>269</v>
      </c>
      <c r="F30" s="195" t="s">
        <v>270</v>
      </c>
      <c r="G30" s="118" t="s">
        <v>271</v>
      </c>
      <c r="H30" s="138" t="s">
        <v>488</v>
      </c>
      <c r="I30" s="182" t="s">
        <v>487</v>
      </c>
    </row>
    <row r="31" spans="1:27" ht="14.25" customHeight="1">
      <c r="A31" s="19" t="s">
        <v>274</v>
      </c>
      <c r="B31" s="23" t="s">
        <v>275</v>
      </c>
      <c r="C31" s="188" t="s">
        <v>277</v>
      </c>
      <c r="D31" s="189" t="s">
        <v>278</v>
      </c>
      <c r="E31" s="194" t="s">
        <v>279</v>
      </c>
      <c r="F31" s="195" t="s">
        <v>280</v>
      </c>
      <c r="G31" s="118" t="s">
        <v>281</v>
      </c>
      <c r="H31" s="138" t="s">
        <v>488</v>
      </c>
      <c r="I31" s="182" t="s">
        <v>487</v>
      </c>
    </row>
    <row r="32" spans="1:27" ht="14.25" customHeight="1">
      <c r="A32" s="19" t="s">
        <v>284</v>
      </c>
      <c r="B32" s="23" t="s">
        <v>285</v>
      </c>
      <c r="C32" s="188" t="s">
        <v>287</v>
      </c>
      <c r="D32" s="189" t="s">
        <v>288</v>
      </c>
      <c r="E32" s="194" t="s">
        <v>289</v>
      </c>
      <c r="F32" s="195" t="s">
        <v>290</v>
      </c>
      <c r="G32" s="118" t="s">
        <v>291</v>
      </c>
      <c r="H32" s="138" t="s">
        <v>487</v>
      </c>
      <c r="I32" s="182" t="s">
        <v>488</v>
      </c>
    </row>
    <row r="33" spans="1:27" ht="14.25" customHeight="1" thickBot="1"/>
    <row r="34" spans="1:27" ht="14.25" customHeight="1" thickBot="1">
      <c r="A34" s="186" t="s">
        <v>489</v>
      </c>
      <c r="B34" s="186"/>
      <c r="C34" s="98"/>
      <c r="D34" s="97"/>
      <c r="E34" s="97"/>
      <c r="F34" s="97"/>
      <c r="G34" s="97"/>
      <c r="H34" s="97"/>
      <c r="I34" s="97"/>
      <c r="J34" s="97"/>
      <c r="K34" s="97"/>
      <c r="L34" s="97"/>
      <c r="M34" s="97"/>
      <c r="N34" s="97"/>
      <c r="O34" s="97"/>
      <c r="P34" s="97"/>
      <c r="Q34" s="97"/>
      <c r="R34" s="97"/>
      <c r="S34" s="97"/>
      <c r="T34" s="97"/>
      <c r="U34" s="97"/>
      <c r="V34" s="97"/>
      <c r="W34" s="97"/>
      <c r="X34" s="97"/>
      <c r="Y34" s="97"/>
      <c r="Z34" s="97"/>
      <c r="AA34" s="97"/>
    </row>
    <row r="35" spans="1:27" ht="14.25" customHeight="1"/>
    <row r="36" spans="1:27" ht="14.25" customHeight="1">
      <c r="A36" s="176" t="s">
        <v>490</v>
      </c>
    </row>
    <row r="37" spans="1:27" ht="14.25" customHeight="1"/>
    <row r="38" spans="1:27" ht="14.25" customHeight="1">
      <c r="A38" s="129" t="s">
        <v>491</v>
      </c>
      <c r="B38" s="130" t="s">
        <v>530</v>
      </c>
    </row>
    <row r="39" spans="1:27" ht="14.25" customHeight="1">
      <c r="A39" s="131" t="s">
        <v>514</v>
      </c>
      <c r="B39" s="133" t="s">
        <v>531</v>
      </c>
    </row>
    <row r="40" spans="1:27" ht="14.25" customHeight="1"/>
    <row r="41" spans="1:27" ht="14.25" customHeight="1"/>
    <row r="42" spans="1:27" ht="14.25" customHeight="1"/>
    <row r="43" spans="1:27" ht="14.25" customHeight="1"/>
    <row r="44" spans="1:27" ht="14.25" customHeight="1"/>
    <row r="45" spans="1:27" ht="14.25" customHeight="1"/>
    <row r="46" spans="1:27" ht="14.25" customHeight="1"/>
    <row r="47" spans="1:27" ht="14.25" customHeight="1"/>
    <row r="48" spans="1:27"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sheetProtection algorithmName="SHA-512" hashValue="OEWwmwSq0PaUgTu57ZkB9e9Ye79RPRLTy/jQb1EoWoZwH8/LP4/tu2WVLJONwTVxNMfgxF6cF+RYAOor1v2TRA==" saltValue="+5yoj28Egswv8ZL7pON3HQ==" spinCount="100000" sheet="1" formatColumns="0" formatRows="0"/>
  <protectedRanges>
    <protectedRange sqref="J25:K26 J29:K29" name="numerical entry"/>
    <protectedRange sqref="C34:AA34" name="date"/>
    <protectedRange sqref="A24:G32" name="Adaptation"/>
    <protectedRange sqref="C13:AA21" name="Comments"/>
  </protectedRanges>
  <mergeCells count="10">
    <mergeCell ref="A18:B18"/>
    <mergeCell ref="A19:B19"/>
    <mergeCell ref="A20:B20"/>
    <mergeCell ref="A21:B21"/>
    <mergeCell ref="A12:B12"/>
    <mergeCell ref="A13:B13"/>
    <mergeCell ref="A14:B14"/>
    <mergeCell ref="A15:B15"/>
    <mergeCell ref="A16:B16"/>
    <mergeCell ref="A17:B17"/>
  </mergeCells>
  <phoneticPr fontId="22" type="noConversion"/>
  <conditionalFormatting sqref="A2:B21">
    <cfRule type="containsText" dxfId="275" priority="1" operator="containsText" text="(ADAPTED)">
      <formula>NOT(ISERROR(SEARCH("(ADAPTED)",A2)))</formula>
    </cfRule>
  </conditionalFormatting>
  <conditionalFormatting sqref="B24:B32">
    <cfRule type="containsText" dxfId="273" priority="57" operator="containsText" text="(ADAPTED)">
      <formula>NOT(ISERROR(SEARCH("(ADAPTED)",B24)))</formula>
    </cfRule>
  </conditionalFormatting>
  <conditionalFormatting sqref="C3:AA4">
    <cfRule type="containsBlanks" dxfId="265" priority="14">
      <formula>LEN(TRIM(C3))=0</formula>
    </cfRule>
    <cfRule type="cellIs" dxfId="264" priority="21" stopIfTrue="1" operator="lessThan">
      <formula>$J25</formula>
    </cfRule>
    <cfRule type="cellIs" dxfId="263" priority="29" stopIfTrue="1" operator="greaterThan">
      <formula>$K25</formula>
    </cfRule>
  </conditionalFormatting>
  <conditionalFormatting sqref="C7:AA7">
    <cfRule type="containsBlanks" dxfId="262" priority="6">
      <formula>LEN(TRIM(C7))=0</formula>
    </cfRule>
    <cfRule type="cellIs" dxfId="261" priority="7" stopIfTrue="1" operator="lessThan">
      <formula>$J$29</formula>
    </cfRule>
    <cfRule type="cellIs" dxfId="260" priority="8" stopIfTrue="1" operator="greaterThan">
      <formula>$K$29</formula>
    </cfRule>
  </conditionalFormatting>
  <conditionalFormatting sqref="J26:K26">
    <cfRule type="expression" dxfId="258" priority="22">
      <formula>LEFT(J26,3)="5 -"</formula>
    </cfRule>
    <cfRule type="expression" dxfId="257" priority="23">
      <formula>LEFT(J26,3)="4 -"</formula>
    </cfRule>
    <cfRule type="expression" dxfId="256" priority="24">
      <formula>LEFT(J26,3)="3 -"</formula>
    </cfRule>
    <cfRule type="expression" dxfId="255" priority="25">
      <formula>LEFT(J26,3)="2 -"</formula>
    </cfRule>
    <cfRule type="expression" dxfId="254" priority="26">
      <formula>LEFT(J26,3)="1 -"</formula>
    </cfRule>
  </conditionalFormatting>
  <conditionalFormatting sqref="L25">
    <cfRule type="expression" dxfId="252" priority="20">
      <formula>$L$25&lt;$J$25</formula>
    </cfRule>
  </conditionalFormatting>
  <conditionalFormatting sqref="L26">
    <cfRule type="expression" dxfId="251" priority="18">
      <formula>$L$26&lt;$J$26</formula>
    </cfRule>
  </conditionalFormatting>
  <conditionalFormatting sqref="L29">
    <cfRule type="expression" dxfId="250" priority="16">
      <formula>$L$29&lt;$J$29</formula>
    </cfRule>
  </conditionalFormatting>
  <conditionalFormatting sqref="M25">
    <cfRule type="expression" dxfId="249" priority="19">
      <formula>$M$25&gt;$K$25</formula>
    </cfRule>
  </conditionalFormatting>
  <conditionalFormatting sqref="M26">
    <cfRule type="expression" dxfId="248" priority="17">
      <formula>$M$26&gt;$K$26</formula>
    </cfRule>
  </conditionalFormatting>
  <conditionalFormatting sqref="M29">
    <cfRule type="expression" dxfId="247" priority="15">
      <formula>$M$29&gt;$K$29</formula>
    </cfRule>
  </conditionalFormatting>
  <dataValidations xWindow="1590" yWindow="390" count="5">
    <dataValidation type="decimal" allowBlank="1" showInputMessage="1" showErrorMessage="1" errorTitle="Data input error" error="The data input is not within the minumum and maximum specified below. " promptTitle="Please enter a percentage" prompt="Values should be between the minimum and maximum specified below. If necessary please adjust those values." sqref="C3:AA3" xr:uid="{F3D4AF4E-658A-443B-A5EA-39166E4B781F}">
      <formula1>$J$25</formula1>
      <formula2>$K$25</formula2>
    </dataValidation>
    <dataValidation type="decimal" allowBlank="1" showInputMessage="1" showErrorMessage="1" errorTitle="Data input error" error="The data input is not within the minumum and maximum specified below. " promptTitle="Please enter a percentage" prompt="Values should be between the minimum and maximum specified below. If necessary please adjust those values." sqref="C7:AA7" xr:uid="{31087793-F6CB-4892-B2A4-86B6A65F40C6}">
      <formula1>$J$29</formula1>
      <formula2>$K$29</formula2>
    </dataValidation>
    <dataValidation type="decimal" allowBlank="1" showInputMessage="1" showErrorMessage="1" errorTitle="Data input error" error="The data input is not within the minumum and maximum specified below. Please do not write the word &quot;years&quot;." promptTitle="Please enter the number of years" prompt="Values should be between the minimum and maximum specified below. If necessary please adjust those values." sqref="C4:AA4" xr:uid="{037E34C5-1023-4A2A-AC84-2975FAA42447}">
      <formula1>$J26</formula1>
      <formula2>$K26</formula2>
    </dataValidation>
    <dataValidation type="list" allowBlank="1" showInputMessage="1" showErrorMessage="1" promptTitle="Risk factor" prompt="Please select whether this assessment factor is a risk factor or not" sqref="H24:H32" xr:uid="{99BD2084-DCE2-4169-B8CD-483E9B63506F}">
      <formula1>"yes,no"</formula1>
    </dataValidation>
    <dataValidation type="list" allowBlank="1" showInputMessage="1" showErrorMessage="1" promptTitle="Opportunity factor" prompt="Please select whether this assessment factor is an opportunity factor or not" sqref="I24:I32" xr:uid="{8558BD1E-347D-4D11-AEBA-7F098212B5E6}">
      <formula1>"yes,no"</formula1>
    </dataValidation>
  </dataValidations>
  <hyperlinks>
    <hyperlink ref="B38" location="'D. Finance'!A1" display="-&gt; D. Finance" xr:uid="{C55F0A06-6B38-4125-9E84-7F9E46F26EA9}"/>
    <hyperlink ref="A39" location="'B. Technology'!A1" display="Previous category" xr:uid="{8DB71728-F994-49BA-9FCE-35208F085D3D}"/>
    <hyperlink ref="B39" location="'B. Technology'!A1" display="&lt;- B. Technology" xr:uid="{6D11C531-7454-461B-8116-8A1BF08023C4}"/>
    <hyperlink ref="A38" location="'D. Finance'!A1" display="Next category" xr:uid="{1A32111F-22CB-4FC9-BDCB-C41F5BAE39D2}"/>
  </hyperlinks>
  <pageMargins left="0.70866141732283472" right="0.70866141732283472" top="0.74803149606299213" bottom="0.74803149606299213" header="0" footer="0"/>
  <pageSetup paperSize="9" scale="95" fitToWidth="0"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5" id="{7B823F38-61EC-4708-BAC1-F1DB4294813A}">
            <xm:f>'Original questions and answers'!AE19=1</xm:f>
            <x14:dxf>
              <fill>
                <patternFill>
                  <bgColor theme="6" tint="0.59996337778862885"/>
                </patternFill>
              </fill>
            </x14:dxf>
          </x14:cfRule>
          <xm:sqref>A24:B32</xm:sqref>
        </x14:conditionalFormatting>
        <x14:conditionalFormatting xmlns:xm="http://schemas.microsoft.com/office/excel/2006/main">
          <x14:cfRule type="expression" priority="4" id="{FED78888-DD4A-4192-8F31-D306B0D7D7C5}">
            <xm:f>'Original questions and answers'!AG19=1</xm:f>
            <x14:dxf>
              <font>
                <b val="0"/>
                <i/>
              </font>
            </x14:dxf>
          </x14:cfRule>
          <xm:sqref>C24:G32</xm:sqref>
        </x14:conditionalFormatting>
        <x14:conditionalFormatting xmlns:xm="http://schemas.microsoft.com/office/excel/2006/main">
          <x14:cfRule type="expression" priority="30" id="{8295B16F-3B8C-40F4-8074-4E5F3FCA58A6}">
            <xm:f>Points!C29=5</xm:f>
            <x14:dxf>
              <fill>
                <patternFill>
                  <bgColor theme="5" tint="-0.24994659260841701"/>
                </patternFill>
              </fill>
            </x14:dxf>
          </x14:cfRule>
          <x14:cfRule type="expression" priority="31" id="{00000000-000E-0000-0400-000002000000}">
            <xm:f>Points!C29=4</xm:f>
            <x14:dxf>
              <fill>
                <patternFill>
                  <bgColor theme="5" tint="0.39994506668294322"/>
                </patternFill>
              </fill>
            </x14:dxf>
          </x14:cfRule>
          <x14:cfRule type="expression" priority="32" id="{00000000-000E-0000-0400-000003000000}">
            <xm:f>Points!C29=3</xm:f>
            <x14:dxf>
              <fill>
                <patternFill>
                  <bgColor theme="5" tint="0.59996337778862885"/>
                </patternFill>
              </fill>
            </x14:dxf>
          </x14:cfRule>
          <x14:cfRule type="expression" priority="33" id="{00000000-000E-0000-0400-000004000000}">
            <xm:f>Points!C29=2</xm:f>
            <x14:dxf>
              <fill>
                <patternFill>
                  <bgColor theme="5" tint="0.79998168889431442"/>
                </patternFill>
              </fill>
            </x14:dxf>
          </x14:cfRule>
          <x14:cfRule type="expression" priority="72" id="{00000000-000E-0000-0400-000005000000}">
            <xm:f>Points!C29=1</xm:f>
            <x14:dxf>
              <fill>
                <patternFill patternType="none">
                  <bgColor auto="1"/>
                </patternFill>
              </fill>
            </x14:dxf>
          </x14:cfRule>
          <x14:cfRule type="containsText" priority="73" operator="containsText" id="{74EDA245-3D35-4078-A82C-7B1C4B4D1534}">
            <xm:f>NOT(ISERROR(SEARCH("Select answer",C2)))</xm:f>
            <xm:f>"Select answer"</xm:f>
            <x14:dxf>
              <font>
                <color theme="3" tint="0.39994506668294322"/>
              </font>
              <fill>
                <patternFill patternType="solid">
                  <bgColor theme="0" tint="0.79998168889431442"/>
                </patternFill>
              </fill>
            </x14:dxf>
          </x14:cfRule>
          <xm:sqref>C2:AA10</xm:sqref>
        </x14:conditionalFormatting>
        <x14:conditionalFormatting xmlns:xm="http://schemas.microsoft.com/office/excel/2006/main">
          <x14:cfRule type="expression" priority="3" id="{7BB89BDA-2E59-480C-8CBB-EE6D97B89516}">
            <xm:f>'Original questions and answers'!AM19=1</xm:f>
            <x14:dxf>
              <fill>
                <patternFill>
                  <bgColor theme="6" tint="0.59996337778862885"/>
                </patternFill>
              </fill>
            </x14:dxf>
          </x14:cfRule>
          <xm:sqref>H24:I32</xm:sqref>
        </x14:conditionalFormatting>
        <x14:conditionalFormatting xmlns:xm="http://schemas.microsoft.com/office/excel/2006/main">
          <x14:cfRule type="containsText" priority="27" operator="containsText" id="{F003B1CC-CF43-4218-9E8D-C45A3F20C0EB}">
            <xm:f>NOT(ISERROR(SEARCH("Select answer",J26)))</xm:f>
            <xm:f>"Select answer"</xm:f>
            <x14:dxf>
              <font>
                <color theme="3" tint="0.39994506668294322"/>
              </font>
              <fill>
                <patternFill patternType="solid">
                  <bgColor theme="0" tint="0.79998168889431442"/>
                </patternFill>
              </fill>
            </x14:dxf>
          </x14:cfRule>
          <xm:sqref>J26:K26</xm:sqref>
        </x14:conditionalFormatting>
      </x14:conditionalFormattings>
    </ext>
    <ext xmlns:x14="http://schemas.microsoft.com/office/spreadsheetml/2009/9/main" uri="{CCE6A557-97BC-4b89-ADB6-D9C93CAAB3DF}">
      <x14:dataValidations xmlns:xm="http://schemas.microsoft.com/office/excel/2006/main" xWindow="1590" yWindow="390" count="2">
        <x14:dataValidation type="list" showErrorMessage="1" xr:uid="{00000000-0002-0000-0500-000000000000}">
          <x14:formula1>
            <xm:f>'Adapted questions and answers'!$I19:$N19</xm:f>
          </x14:formula1>
          <xm:sqref>C5:AA6 C8:AA10 C2:D2 F2:AA2</xm:sqref>
        </x14:dataValidation>
        <x14:dataValidation type="list" showInputMessage="1" showErrorMessage="1" prompt="Please select an answer here and enter a value below." xr:uid="{79A074D7-613F-482C-B871-1DBD89FBC0C6}">
          <x14:formula1>
            <xm:f>'Adapted questions and answers'!$I19:$N19</xm:f>
          </x14:formula1>
          <xm:sqref>E2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J1000"/>
  <sheetViews>
    <sheetView topLeftCell="K1" zoomScale="90" zoomScaleNormal="90" workbookViewId="0">
      <selection activeCell="Z30" sqref="Z30"/>
    </sheetView>
  </sheetViews>
  <sheetFormatPr defaultColWidth="14.44140625" defaultRowHeight="15" customHeight="1"/>
  <cols>
    <col min="1" max="2" width="8.5546875" hidden="1" customWidth="1"/>
    <col min="3" max="3" width="13.5546875" customWidth="1"/>
    <col min="4" max="4" width="8.5546875" hidden="1" customWidth="1"/>
    <col min="5" max="5" width="105.33203125" bestFit="1" customWidth="1"/>
    <col min="6" max="6" width="8.5546875" customWidth="1"/>
    <col min="7" max="7" width="19.44140625" customWidth="1"/>
    <col min="8" max="8" width="8.5546875" style="10" customWidth="1"/>
    <col min="9" max="9" width="8.5546875" customWidth="1"/>
    <col min="10" max="10" width="13.44140625" bestFit="1" customWidth="1"/>
    <col min="11" max="11" width="29.5546875" customWidth="1"/>
    <col min="12" max="12" width="72.44140625" customWidth="1"/>
    <col min="13" max="14" width="14.33203125" customWidth="1"/>
    <col min="15" max="24" width="8.5546875" customWidth="1"/>
    <col min="25" max="25" width="7.33203125" customWidth="1"/>
    <col min="26" max="26" width="10.33203125" customWidth="1"/>
    <col min="27" max="30" width="8.5546875" customWidth="1"/>
    <col min="31" max="31" width="4.6640625" customWidth="1"/>
    <col min="32" max="35" width="8.5546875" customWidth="1"/>
    <col min="36" max="37" width="11.6640625" customWidth="1"/>
  </cols>
  <sheetData>
    <row r="1" spans="1:36" ht="14.25" customHeight="1">
      <c r="A1" s="176" t="s">
        <v>0</v>
      </c>
      <c r="B1" s="176" t="s">
        <v>1</v>
      </c>
      <c r="C1" s="176" t="s">
        <v>2</v>
      </c>
      <c r="D1" s="176" t="s">
        <v>3</v>
      </c>
      <c r="E1" s="176" t="s">
        <v>4</v>
      </c>
      <c r="F1" t="s">
        <v>5</v>
      </c>
      <c r="G1" t="s">
        <v>6</v>
      </c>
      <c r="H1" s="10" t="s">
        <v>7</v>
      </c>
      <c r="I1" t="s">
        <v>8</v>
      </c>
      <c r="J1" t="s">
        <v>9</v>
      </c>
      <c r="K1" t="s">
        <v>10</v>
      </c>
      <c r="L1" t="s">
        <v>11</v>
      </c>
      <c r="M1" t="s">
        <v>12</v>
      </c>
      <c r="N1" t="s">
        <v>13</v>
      </c>
      <c r="O1" s="176" t="s">
        <v>14</v>
      </c>
      <c r="P1" s="176" t="s">
        <v>485</v>
      </c>
      <c r="Q1" s="176" t="s">
        <v>15</v>
      </c>
      <c r="R1" s="176" t="s">
        <v>486</v>
      </c>
      <c r="S1" s="176" t="s">
        <v>16</v>
      </c>
      <c r="T1" s="176" t="s">
        <v>17</v>
      </c>
      <c r="U1" s="176" t="s">
        <v>18</v>
      </c>
      <c r="V1" s="176" t="s">
        <v>19</v>
      </c>
      <c r="W1" s="176" t="s">
        <v>20</v>
      </c>
      <c r="X1" s="176" t="s">
        <v>21</v>
      </c>
      <c r="Y1" s="176"/>
      <c r="Z1" s="197"/>
      <c r="AA1" s="197" t="s">
        <v>532</v>
      </c>
      <c r="AB1" s="197"/>
      <c r="AC1" s="197"/>
      <c r="AD1" s="43"/>
      <c r="AF1" s="176" t="s">
        <v>22</v>
      </c>
      <c r="AG1" s="176" t="s">
        <v>23</v>
      </c>
      <c r="AH1" s="176" t="s">
        <v>24</v>
      </c>
      <c r="AI1" s="176" t="s">
        <v>25</v>
      </c>
      <c r="AJ1" s="176" t="s">
        <v>26</v>
      </c>
    </row>
    <row r="2" spans="1:36" ht="14.25" customHeight="1">
      <c r="A2" s="176" t="s">
        <v>33</v>
      </c>
      <c r="B2" s="176" t="s">
        <v>34</v>
      </c>
      <c r="C2" s="176" t="s">
        <v>35</v>
      </c>
      <c r="D2" s="176">
        <v>0</v>
      </c>
      <c r="E2" t="s">
        <v>36</v>
      </c>
      <c r="F2" s="176" t="str">
        <f>C2&amp;":"&amp;" "&amp;'A. Legal status'!A22</f>
        <v>A1: What is the status of the patent?</v>
      </c>
      <c r="G2" s="176" t="str">
        <f>'A. Legal status'!B22</f>
        <v>A patent application involves a considerable degree of uncertainty, in terms of whether the patent will be granted after novelty searching, evaluation of inventive step, and so forth. Hence a patent that has been granted gets a higher score than a patent application that has only recently been filed.</v>
      </c>
      <c r="H2" s="177" t="s">
        <v>38</v>
      </c>
      <c r="I2" s="176" t="s">
        <v>39</v>
      </c>
      <c r="J2" s="176" t="str">
        <f>"1 - "&amp;'A. Legal status'!C22</f>
        <v>1 - Patent not yet applied for</v>
      </c>
      <c r="K2" s="176" t="str">
        <f>"2 - "&amp;'A. Legal status'!D22</f>
        <v>2 - Patent application filed</v>
      </c>
      <c r="L2" s="176" t="str">
        <f>"3 - "&amp;'A. Legal status'!E22</f>
        <v>3 - Novelty search and patentability evaluation completed</v>
      </c>
      <c r="M2" s="176" t="str">
        <f>"4 - "&amp;'A. Legal status'!F22</f>
        <v>4 - Patent granted</v>
      </c>
      <c r="N2" s="176" t="str">
        <f>"5 - "&amp;'A. Legal status'!G22</f>
        <v>5 - Opposition period expired</v>
      </c>
      <c r="O2" s="176">
        <f t="shared" ref="O2:O41" si="0">IF($P2="yes",1,IF(OR($P2="no",$P2=""),0))</f>
        <v>1</v>
      </c>
      <c r="P2" s="176" t="str">
        <f>'A. Legal status'!$H22</f>
        <v>yes</v>
      </c>
      <c r="Q2" s="176">
        <f t="shared" ref="Q2:Q41" si="1">IF($R2="yes",-1,IF(OR($R2="no",$R2=""),0))</f>
        <v>0</v>
      </c>
      <c r="R2" s="176" t="str">
        <f>'A. Legal status'!$I22</f>
        <v>no</v>
      </c>
      <c r="S2" s="176">
        <v>0</v>
      </c>
      <c r="Z2" s="43" t="s">
        <v>533</v>
      </c>
      <c r="AA2" s="43"/>
      <c r="AB2" s="43"/>
      <c r="AC2" s="43"/>
      <c r="AD2" s="43" t="s">
        <v>533</v>
      </c>
      <c r="AF2" s="176" t="s">
        <v>40</v>
      </c>
      <c r="AG2" s="176" t="s">
        <v>41</v>
      </c>
      <c r="AH2" s="176" t="s">
        <v>42</v>
      </c>
      <c r="AI2" s="176" t="s">
        <v>43</v>
      </c>
      <c r="AJ2" s="176" t="s">
        <v>44</v>
      </c>
    </row>
    <row r="3" spans="1:36" ht="14.25" customHeight="1">
      <c r="A3" s="176" t="s">
        <v>45</v>
      </c>
      <c r="B3" s="176" t="s">
        <v>34</v>
      </c>
      <c r="C3" s="176" t="s">
        <v>46</v>
      </c>
      <c r="D3" s="176">
        <v>0</v>
      </c>
      <c r="E3" t="s">
        <v>47</v>
      </c>
      <c r="F3" s="176" t="str">
        <f>C3&amp;":"&amp;" "&amp;'A. Legal status'!A23</f>
        <v>A2: What is the patent's legal position of strength?</v>
      </c>
      <c r="G3" s="176" t="str">
        <f>'A. Legal status'!B23</f>
        <v>This factor relates to the defensibility and robustness of the patent, in disputes and legal proceedings, for example. During the different stages of the application period, it could also entail an assessment of the application`s likelihood of being refused or limited. A newly-issued patent may risk subsequent revocation if opposition is filed. With more mature patents there is the possibility of legal proceedings placing the validity of the patent under close scrutiny. If patents have faced up to such attacks and withstood them, they can be considered more defensible and hence more valuable. However, oppositions and court proceedings against patents are rare. Hence the rating scale that is used places importance on what you personally can do to clarify patent defensibility in relation to existing patents, prior art and so forth.</v>
      </c>
      <c r="H3" s="177" t="s">
        <v>49</v>
      </c>
      <c r="I3" s="176" t="s">
        <v>39</v>
      </c>
      <c r="J3" s="176" t="str">
        <f>"1 - "&amp;'A. Legal status'!C23</f>
        <v>1 - No novelty search</v>
      </c>
      <c r="K3" s="176" t="str">
        <f>"2 - "&amp;'A. Legal status'!D23</f>
        <v>2 - Quick and dirty' search (simple database search) performed</v>
      </c>
      <c r="L3" s="176" t="str">
        <f>"3 - "&amp;'A. Legal status'!E23</f>
        <v>3 - National office novelty search or similar</v>
      </c>
      <c r="M3" s="176" t="str">
        <f>"4 - "&amp;'A. Legal status'!F23</f>
        <v>4 - International novelty search</v>
      </c>
      <c r="N3" s="176" t="str">
        <f>"5 - "&amp;'A. Legal status'!G23</f>
        <v>5 - Novelty search and infringement search</v>
      </c>
      <c r="O3" s="176">
        <f t="shared" si="0"/>
        <v>1</v>
      </c>
      <c r="P3" s="176" t="str">
        <f>'A. Legal status'!$H23</f>
        <v>yes</v>
      </c>
      <c r="Q3" s="176">
        <f t="shared" si="1"/>
        <v>0</v>
      </c>
      <c r="R3" s="176" t="str">
        <f>'A. Legal status'!$I23</f>
        <v>no</v>
      </c>
      <c r="S3" s="176">
        <v>0</v>
      </c>
      <c r="AF3" s="176" t="s">
        <v>50</v>
      </c>
      <c r="AG3" s="1" t="s">
        <v>51</v>
      </c>
      <c r="AH3" s="176" t="s">
        <v>52</v>
      </c>
      <c r="AI3" s="176" t="s">
        <v>53</v>
      </c>
      <c r="AJ3" s="176" t="s">
        <v>54</v>
      </c>
    </row>
    <row r="4" spans="1:36" ht="14.25" customHeight="1">
      <c r="A4" s="176" t="s">
        <v>55</v>
      </c>
      <c r="B4" s="176" t="s">
        <v>34</v>
      </c>
      <c r="C4" s="176" t="s">
        <v>56</v>
      </c>
      <c r="D4" s="176">
        <v>0</v>
      </c>
      <c r="E4" s="176" t="s">
        <v>57</v>
      </c>
      <c r="F4" s="176" t="str">
        <f>C4&amp;":"&amp;" "&amp;'A. Legal status'!A24</f>
        <v>A3: For how long is the patent still valid?</v>
      </c>
      <c r="G4" s="176" t="str">
        <f>'A. Legal status'!B24</f>
        <v>An assessment of the stage the patent has reached in its life cycle. Is it new, mature or about to expire? Where it is possible to extend the term of the patent, as in pharmaceutical products for example, the extension must be included in the patent term remaining.</v>
      </c>
      <c r="H4" s="177" t="s">
        <v>59</v>
      </c>
      <c r="I4" s="176" t="s">
        <v>39</v>
      </c>
      <c r="J4" s="176" t="str">
        <f>"1 - "&amp;'A. Legal status'!C24</f>
        <v>1 - Patent has 0-2 year term remaining</v>
      </c>
      <c r="K4" s="176" t="str">
        <f>"2 - "&amp;'A. Legal status'!D24</f>
        <v>2 - Patent has 2-4 year term remaining</v>
      </c>
      <c r="L4" s="176" t="str">
        <f>"3 - "&amp;'A. Legal status'!E24</f>
        <v>3 - Patent has 4-8 year term remaining</v>
      </c>
      <c r="M4" s="176" t="str">
        <f>"4 - "&amp;'A. Legal status'!F24</f>
        <v>4 - Patent has 8-12 year term remaining</v>
      </c>
      <c r="N4" s="176" t="str">
        <f>"5 - "&amp;'A. Legal status'!G24</f>
        <v>5 - Patent has more than a 12-year term remaining</v>
      </c>
      <c r="O4" s="176">
        <f t="shared" si="0"/>
        <v>1</v>
      </c>
      <c r="P4" s="176" t="str">
        <f>'A. Legal status'!$H24</f>
        <v>yes</v>
      </c>
      <c r="Q4" s="176">
        <f t="shared" si="1"/>
        <v>-1</v>
      </c>
      <c r="R4" s="176" t="str">
        <f>'A. Legal status'!$I24</f>
        <v>yes</v>
      </c>
      <c r="S4" s="176">
        <v>0</v>
      </c>
      <c r="AF4" s="176" t="s">
        <v>60</v>
      </c>
      <c r="AG4" s="176" t="s">
        <v>61</v>
      </c>
      <c r="AH4" s="176" t="s">
        <v>62</v>
      </c>
      <c r="AI4" s="176" t="s">
        <v>63</v>
      </c>
      <c r="AJ4" s="176" t="s">
        <v>64</v>
      </c>
    </row>
    <row r="5" spans="1:36" ht="14.25" customHeight="1">
      <c r="A5" s="176" t="s">
        <v>65</v>
      </c>
      <c r="B5" s="176" t="s">
        <v>34</v>
      </c>
      <c r="C5" s="176" t="s">
        <v>66</v>
      </c>
      <c r="D5" s="176">
        <v>0</v>
      </c>
      <c r="E5" s="176" t="s">
        <v>67</v>
      </c>
      <c r="F5" s="176" t="str">
        <f>C5&amp;":"&amp;" "&amp;'A. Legal status'!A25</f>
        <v>A4: How broad and comprehensive are the patent claims?</v>
      </c>
      <c r="G5" s="176" t="str">
        <f>'A. Legal status'!B25</f>
        <v>The breadth of a patent's claims can be a determining factor in constructing a protective shield around the essence of an invention. Also, a broad claim will enjoy a wider range of possible constructional embodiments, thus increasing the patent`s scope for utilisation. The broader the claims, the greater the potential value of the patent.</v>
      </c>
      <c r="H5" s="177" t="s">
        <v>69</v>
      </c>
      <c r="I5" s="176" t="s">
        <v>39</v>
      </c>
      <c r="J5" s="176" t="str">
        <f>"1 - "&amp;'A. Legal status'!C25</f>
        <v>1 - The claims are very narrow and specific</v>
      </c>
      <c r="K5" s="176" t="str">
        <f>"2 - "&amp;'A. Legal status'!D25</f>
        <v>2 - The claims are quite narrow</v>
      </c>
      <c r="L5" s="176" t="str">
        <f>"3 - "&amp;'A. Legal status'!E25</f>
        <v>3 - The claims are reasonably broad</v>
      </c>
      <c r="M5" s="176" t="str">
        <f>"4 - "&amp;'A. Legal status'!F25</f>
        <v>4 - The claims are broadly inclusive</v>
      </c>
      <c r="N5" s="176" t="str">
        <f>"5 - "&amp;'A. Legal status'!G25</f>
        <v>5 - The claims comprise a general principle</v>
      </c>
      <c r="O5" s="176">
        <f t="shared" si="0"/>
        <v>0</v>
      </c>
      <c r="P5" s="176" t="str">
        <f>'A. Legal status'!$H25</f>
        <v>no</v>
      </c>
      <c r="Q5" s="176">
        <f t="shared" si="1"/>
        <v>-1</v>
      </c>
      <c r="R5" s="176" t="str">
        <f>'A. Legal status'!$I25</f>
        <v>yes</v>
      </c>
      <c r="S5" s="176">
        <v>0</v>
      </c>
      <c r="AF5" s="176" t="s">
        <v>70</v>
      </c>
      <c r="AG5" s="176" t="s">
        <v>71</v>
      </c>
      <c r="AH5" s="176" t="s">
        <v>72</v>
      </c>
      <c r="AI5" s="176" t="s">
        <v>73</v>
      </c>
      <c r="AJ5" s="176" t="s">
        <v>74</v>
      </c>
    </row>
    <row r="6" spans="1:36" ht="14.25" customHeight="1">
      <c r="A6" s="176" t="s">
        <v>75</v>
      </c>
      <c r="B6" s="176" t="s">
        <v>34</v>
      </c>
      <c r="C6" s="176" t="s">
        <v>76</v>
      </c>
      <c r="D6" s="176">
        <v>0</v>
      </c>
      <c r="E6" s="176" t="s">
        <v>77</v>
      </c>
      <c r="F6" s="176" t="str">
        <f>C6&amp;":"&amp;" "&amp;'A. Legal status'!A26</f>
        <v>A5: Does the patent's geographical coverage include the relevant markets?</v>
      </c>
      <c r="G6" s="176" t="str">
        <f>'A. Legal status'!B26</f>
        <v>Patents held in many countries are considered more valuable than patents offering protection in one country only. Of course, only the relevant countries are significant, i.e. countries in your own market area and your competitors` market areas, copycat countries, and countries providing raw materials or production.</v>
      </c>
      <c r="H6" s="177" t="s">
        <v>79</v>
      </c>
      <c r="I6" s="176" t="s">
        <v>39</v>
      </c>
      <c r="J6" s="176" t="str">
        <f>"1 - "&amp;'A. Legal status'!C26</f>
        <v>1 - Patent protection in a single national market only</v>
      </c>
      <c r="K6" s="176" t="str">
        <f>"2 - "&amp;'A. Legal status'!D26</f>
        <v>2 - Patent protection in a few market area countries</v>
      </c>
      <c r="L6" s="176" t="str">
        <f>"3 - "&amp;'A. Legal status'!E26</f>
        <v>3 - Patent protection in most market area countries</v>
      </c>
      <c r="M6" s="176" t="str">
        <f>"4 - "&amp;'A. Legal status'!F26</f>
        <v>4 - Patent protection in all existing market area countries</v>
      </c>
      <c r="N6" s="176" t="str">
        <f>"5 - "&amp;'A. Legal status'!G26</f>
        <v>5 - Patent protection in all existing and potentially relevant market area countries</v>
      </c>
      <c r="O6" s="176">
        <f t="shared" si="0"/>
        <v>1</v>
      </c>
      <c r="P6" s="176" t="str">
        <f>'A. Legal status'!$H26</f>
        <v>yes</v>
      </c>
      <c r="Q6" s="176">
        <f t="shared" si="1"/>
        <v>-1</v>
      </c>
      <c r="R6" s="176" t="str">
        <f>'A. Legal status'!$I26</f>
        <v>yes</v>
      </c>
      <c r="S6" s="176">
        <v>0</v>
      </c>
      <c r="AF6" s="176" t="s">
        <v>80</v>
      </c>
      <c r="AG6" s="176" t="s">
        <v>81</v>
      </c>
      <c r="AH6" s="176" t="s">
        <v>82</v>
      </c>
      <c r="AI6" s="176" t="s">
        <v>83</v>
      </c>
      <c r="AJ6" s="176" t="s">
        <v>84</v>
      </c>
    </row>
    <row r="7" spans="1:36" ht="14.25" customHeight="1">
      <c r="A7" s="176" t="s">
        <v>85</v>
      </c>
      <c r="B7" s="176" t="s">
        <v>34</v>
      </c>
      <c r="C7" s="176" t="s">
        <v>86</v>
      </c>
      <c r="D7" s="176">
        <v>0</v>
      </c>
      <c r="E7" s="176" t="s">
        <v>87</v>
      </c>
      <c r="F7" s="176" t="str">
        <f>C7&amp;":"&amp;" "&amp;'A. Legal status'!A27</f>
        <v>A6: Are patents monitored to identify infringements?</v>
      </c>
      <c r="G7" s="176" t="str">
        <f>'A. Legal status'!B27</f>
        <v>This assessment factor will demonstrate the company's ability and willingness to monitor its rights. Has a formal monitoring process, of any kind, been established - or is monitoring to identify infringements more random? If patent monitoring is a more or less random affair, it will have a negative effect on the value of the patent. Granted rights are not worth much if no steps are taken to maintain them.</v>
      </c>
      <c r="H7" s="177" t="s">
        <v>89</v>
      </c>
      <c r="I7" s="176" t="s">
        <v>39</v>
      </c>
      <c r="J7" s="176" t="str">
        <f>"1 - "&amp;'A. Legal status'!C27</f>
        <v>1 - No monitoring against infringement</v>
      </c>
      <c r="K7" s="176" t="str">
        <f>"2 - "&amp;'A. Legal status'!D27</f>
        <v>2 - Random monitoring via reports from sales agents</v>
      </c>
      <c r="L7" s="176" t="str">
        <f>"3 - "&amp;'A. Legal status'!E27</f>
        <v>3 - Some degree of systematic monitoring of selected competitor products</v>
      </c>
      <c r="M7" s="176" t="str">
        <f>"4 - "&amp;'A. Legal status'!F27</f>
        <v>4 - Systematic monitoring of markets</v>
      </c>
      <c r="N7" s="176" t="str">
        <f>"5 - "&amp;'A. Legal status'!G27</f>
        <v>5 - Formalised global monitoring</v>
      </c>
      <c r="O7" s="176">
        <f t="shared" si="0"/>
        <v>1</v>
      </c>
      <c r="P7" s="176" t="str">
        <f>'A. Legal status'!$H27</f>
        <v>yes</v>
      </c>
      <c r="Q7" s="176">
        <f t="shared" si="1"/>
        <v>0</v>
      </c>
      <c r="R7" s="176" t="str">
        <f>'A. Legal status'!$I27</f>
        <v>no</v>
      </c>
      <c r="S7" s="176">
        <v>0</v>
      </c>
      <c r="AF7" s="176" t="s">
        <v>90</v>
      </c>
      <c r="AG7" s="176" t="s">
        <v>91</v>
      </c>
      <c r="AH7" s="176" t="s">
        <v>92</v>
      </c>
      <c r="AI7" s="176" t="s">
        <v>93</v>
      </c>
      <c r="AJ7" s="176" t="s">
        <v>94</v>
      </c>
    </row>
    <row r="8" spans="1:36" ht="14.25" customHeight="1">
      <c r="A8" s="176" t="s">
        <v>95</v>
      </c>
      <c r="B8" s="176" t="s">
        <v>34</v>
      </c>
      <c r="C8" s="176" t="s">
        <v>96</v>
      </c>
      <c r="D8" s="176">
        <v>0</v>
      </c>
      <c r="E8" s="176" t="s">
        <v>97</v>
      </c>
      <c r="F8" s="176" t="str">
        <f>C8&amp;":"&amp;" "&amp;'A. Legal status'!A28</f>
        <v>A7: Are disputes and legal proceedings customary in the operative markets?</v>
      </c>
      <c r="G8" s="176" t="str">
        <f>'A. Legal status'!B28</f>
        <v>A patent is valuable on an aggressive market where battles are waged. Nevertheless, disputes and legal proceedings earn a low score, as they are often demanding on company resources, while the lack of a tradition for disputes and legal proceedings earns a high score.</v>
      </c>
      <c r="H8" s="177" t="s">
        <v>99</v>
      </c>
      <c r="I8" s="176" t="s">
        <v>39</v>
      </c>
      <c r="J8" s="176" t="str">
        <f>"1 - "&amp;'A. Legal status'!C28</f>
        <v>1 - Legal proceedings are very customary</v>
      </c>
      <c r="K8" s="176" t="str">
        <f>"2 - "&amp;'A. Legal status'!D28</f>
        <v>2 - Legal proceedings exist</v>
      </c>
      <c r="L8" s="176" t="str">
        <f>"3 - "&amp;'A. Legal status'!E28</f>
        <v>3 - Disputes are customary</v>
      </c>
      <c r="M8" s="176" t="str">
        <f>"4 - "&amp;'A. Legal status'!F28</f>
        <v>4 - Disputes exist</v>
      </c>
      <c r="N8" s="176" t="str">
        <f>"5 - "&amp;'A. Legal status'!G28</f>
        <v>5 - Disputes and legal proceedings are not customary</v>
      </c>
      <c r="O8" s="176">
        <f t="shared" si="0"/>
        <v>1</v>
      </c>
      <c r="P8" s="176" t="str">
        <f>'A. Legal status'!$H28</f>
        <v>yes</v>
      </c>
      <c r="Q8" s="176">
        <f t="shared" si="1"/>
        <v>0</v>
      </c>
      <c r="R8" s="176" t="str">
        <f>'A. Legal status'!$I28</f>
        <v>no</v>
      </c>
      <c r="S8" s="176">
        <v>0</v>
      </c>
      <c r="AF8" s="176" t="s">
        <v>100</v>
      </c>
      <c r="AG8" s="176" t="s">
        <v>101</v>
      </c>
      <c r="AH8" s="176" t="s">
        <v>102</v>
      </c>
      <c r="AI8" s="176" t="s">
        <v>103</v>
      </c>
      <c r="AJ8" s="176" t="s">
        <v>104</v>
      </c>
    </row>
    <row r="9" spans="1:36" ht="14.25" customHeight="1">
      <c r="A9" s="176" t="s">
        <v>105</v>
      </c>
      <c r="B9" s="176" t="s">
        <v>34</v>
      </c>
      <c r="C9" s="176" t="s">
        <v>106</v>
      </c>
      <c r="D9" s="176">
        <v>0</v>
      </c>
      <c r="E9" s="176" t="s">
        <v>107</v>
      </c>
      <c r="F9" s="176" t="str">
        <f>C9&amp;":"&amp;" "&amp;'A. Legal status'!A29</f>
        <v>A8: Does the company have the means to enforce patent rights?</v>
      </c>
      <c r="G9" s="176" t="str">
        <f>'A. Legal status'!B29</f>
        <v>A company's resources are assessed according to its ability to take patent infringers to court. If a company does not have the financial means to prosecute rights infringement, this will have a negative effect on the value of the patent.</v>
      </c>
      <c r="H9" s="177" t="s">
        <v>109</v>
      </c>
      <c r="I9" s="176" t="s">
        <v>39</v>
      </c>
      <c r="J9" s="176" t="str">
        <f>"1 - "&amp;'A. Legal status'!C29</f>
        <v>1 - In general, too expensive and difficult to enforce patent rights</v>
      </c>
      <c r="K9" s="176" t="str">
        <f>"2 - "&amp;'A. Legal status'!D29</f>
        <v>2 - Patent rights enforced in selected countries in important markets</v>
      </c>
      <c r="L9" s="176" t="str">
        <f>"3 - "&amp;'A. Legal status'!E29</f>
        <v>3 - Patent rights  enforced in case of selected competitors</v>
      </c>
      <c r="M9" s="176" t="str">
        <f>"4 - "&amp;'A. Legal status'!F29</f>
        <v>4 - Patent rights enforced in nearly all cases if not too expensive</v>
      </c>
      <c r="N9" s="176" t="str">
        <f>"5 - "&amp;'A. Legal status'!G29</f>
        <v>5 - Patent rights always enforced</v>
      </c>
      <c r="O9" s="176">
        <f t="shared" si="0"/>
        <v>1</v>
      </c>
      <c r="P9" s="176" t="str">
        <f>'A. Legal status'!$H29</f>
        <v>yes</v>
      </c>
      <c r="Q9" s="176">
        <f t="shared" si="1"/>
        <v>0</v>
      </c>
      <c r="R9" s="176" t="str">
        <f>'A. Legal status'!$I29</f>
        <v>no</v>
      </c>
      <c r="S9" s="176">
        <v>0</v>
      </c>
      <c r="AF9" s="176" t="s">
        <v>110</v>
      </c>
      <c r="AG9" s="176" t="s">
        <v>111</v>
      </c>
      <c r="AH9" s="176" t="s">
        <v>112</v>
      </c>
      <c r="AI9" s="176" t="s">
        <v>113</v>
      </c>
      <c r="AJ9" s="176" t="s">
        <v>114</v>
      </c>
    </row>
    <row r="10" spans="1:36" ht="14.25" customHeight="1">
      <c r="A10" s="176" t="s">
        <v>115</v>
      </c>
      <c r="B10" s="176" t="s">
        <v>34</v>
      </c>
      <c r="C10" s="176" t="s">
        <v>116</v>
      </c>
      <c r="D10" s="176">
        <v>0</v>
      </c>
      <c r="E10" s="176" t="s">
        <v>117</v>
      </c>
      <c r="F10" s="176" t="str">
        <f>C10&amp;":"&amp;" "&amp;'B. Technology'!A24</f>
        <v>B1: Is the invention a unique technology?</v>
      </c>
      <c r="G10" s="176" t="str">
        <f>'B. Technology'!B24</f>
        <v>This assessment factor concerns the degree to which the patented technology proves to be of groundbreaking nature in its field. In this context, it is not necessarily important whether the technology is original, much better in relation to prior art, or only slightly better than prior art/existing technology. The important thing is how superior the patent is in relation to existing technology. For example, a small change (modification) in an invention's fundamental technology may actually prove to be of essential importance, making the patent the most superior in its technological sphere.</v>
      </c>
      <c r="H10" s="177" t="s">
        <v>119</v>
      </c>
      <c r="I10" s="176" t="s">
        <v>39</v>
      </c>
      <c r="J10" s="176" t="str">
        <f>"1 - "&amp;'B. Technology'!C24</f>
        <v>1 - The invention has a marginal effect in relation to existing technology</v>
      </c>
      <c r="K10" s="176" t="str">
        <f>"2 - "&amp;'B. Technology'!D24</f>
        <v>2 - The invention has some improvement of effect in relation to existing technology</v>
      </c>
      <c r="L10" s="176" t="str">
        <f>"3 - "&amp;'B. Technology'!E24</f>
        <v>3 - The invention has improvement of effect in relation to existing technology</v>
      </c>
      <c r="M10" s="176" t="str">
        <f>"4 - "&amp;'B. Technology'!F24</f>
        <v>4 - The invention has substantial improvement of effect and is clearly groundbreaking</v>
      </c>
      <c r="N10" s="176" t="str">
        <f>"5 - "&amp;'B. Technology'!G24</f>
        <v>5 - The invention can change the way in which the industry operates/ works</v>
      </c>
      <c r="O10" s="176">
        <f t="shared" si="0"/>
        <v>0</v>
      </c>
      <c r="P10" s="176" t="str">
        <f>'B. Technology'!$H24</f>
        <v>no</v>
      </c>
      <c r="Q10" s="176">
        <f t="shared" si="1"/>
        <v>-1</v>
      </c>
      <c r="R10" s="176" t="str">
        <f>'B. Technology'!$I24</f>
        <v>yes</v>
      </c>
      <c r="S10" s="176">
        <v>0</v>
      </c>
      <c r="AF10" s="176" t="s">
        <v>120</v>
      </c>
      <c r="AG10" s="176" t="s">
        <v>121</v>
      </c>
      <c r="AH10" s="176" t="s">
        <v>122</v>
      </c>
      <c r="AI10" s="176" t="s">
        <v>123</v>
      </c>
      <c r="AJ10" s="176" t="s">
        <v>124</v>
      </c>
    </row>
    <row r="11" spans="1:36" ht="14.25" customHeight="1">
      <c r="A11" s="176" t="s">
        <v>125</v>
      </c>
      <c r="B11" s="176" t="s">
        <v>34</v>
      </c>
      <c r="C11" s="176" t="s">
        <v>126</v>
      </c>
      <c r="D11" s="176">
        <v>0</v>
      </c>
      <c r="E11" s="176" t="s">
        <v>127</v>
      </c>
      <c r="F11" s="176" t="str">
        <f>C11&amp;":"&amp;" "&amp;'B. Technology'!A25</f>
        <v>B2: Is the invention technically superior to substitute technology?</v>
      </c>
      <c r="G11" s="176" t="str">
        <f>'B. Technology'!B25</f>
        <v>The patent's technology is assessed in relation to other technologies that can be used as substitutes, i.e. other technology which can be used instead of the patented technology. It may not be of much value to develop a new method for stamping letters if you can imagine more and more communication taking place via the internet or other channels of telecommunication. This does not mean that there is no value in having a patent for a letter-stamping device, but that its value would have been greater had the internet not existed. The extent to which a company should evaluate substitute technology is an open question. The internet, for example, makes it possible to hold meetings without having to meet physically, and could therefore be regarded as substitute technology in relation to trains and planes. It is up to the company to decide how this assessment is carried out, and how broad the search for substitute technology needs to be.</v>
      </c>
      <c r="H11" s="177" t="s">
        <v>129</v>
      </c>
      <c r="I11" s="176" t="s">
        <v>39</v>
      </c>
      <c r="J11" s="176" t="str">
        <f>"1 - "&amp;'B. Technology'!C25</f>
        <v>1 - The technology is representative of a field where there is new, substitute and dominating technology</v>
      </c>
      <c r="K11" s="176" t="str">
        <f>"2 - "&amp;'B. Technology'!D25</f>
        <v>2 - There is a reasonably wide area of substitute technology</v>
      </c>
      <c r="L11" s="176" t="str">
        <f>"3 - "&amp;'B. Technology'!E25</f>
        <v>3 - There is substitute technology, but it is limited in use and range</v>
      </c>
      <c r="M11" s="176" t="str">
        <f>"4 - "&amp;'B. Technology'!F25</f>
        <v>4 - There is substitute technology which is not yet competitive</v>
      </c>
      <c r="N11" s="176" t="str">
        <f>"5 - "&amp;'B. Technology'!G25</f>
        <v>5 - There are no known substitute technologies</v>
      </c>
      <c r="O11" s="176">
        <f t="shared" si="0"/>
        <v>1</v>
      </c>
      <c r="P11" s="176" t="str">
        <f>'B. Technology'!$H25</f>
        <v>yes</v>
      </c>
      <c r="Q11" s="176">
        <f t="shared" si="1"/>
        <v>-1</v>
      </c>
      <c r="R11" s="176" t="str">
        <f>'B. Technology'!$I25</f>
        <v>yes</v>
      </c>
      <c r="S11" s="176">
        <v>0</v>
      </c>
      <c r="AF11" s="176" t="s">
        <v>130</v>
      </c>
      <c r="AG11" s="176" t="s">
        <v>131</v>
      </c>
      <c r="AH11" s="176" t="s">
        <v>132</v>
      </c>
      <c r="AI11" s="176" t="s">
        <v>133</v>
      </c>
      <c r="AJ11" s="176" t="s">
        <v>134</v>
      </c>
    </row>
    <row r="12" spans="1:36" ht="14.25" customHeight="1">
      <c r="A12" s="176" t="s">
        <v>135</v>
      </c>
      <c r="B12" s="176" t="s">
        <v>34</v>
      </c>
      <c r="C12" s="176" t="s">
        <v>136</v>
      </c>
      <c r="D12" s="176">
        <v>0</v>
      </c>
      <c r="E12" s="176" t="s">
        <v>137</v>
      </c>
      <c r="F12" s="176" t="str">
        <f>C12&amp;":"&amp;" "&amp;'B. Technology'!A26</f>
        <v>B3: To what extent has the invention been tested?</v>
      </c>
      <c r="G12" s="176" t="str">
        <f>'B. Technology'!B26</f>
        <v>A patent's value increases as it matures technologically on its way towards being commercially worked, from initial testing to full-scale production. It is especially important for the tests for a complex technology to be reproducible. In a sales situation, the level of testing can be crucial to royalty agreements.</v>
      </c>
      <c r="H12" s="177" t="s">
        <v>139</v>
      </c>
      <c r="I12" s="176" t="s">
        <v>39</v>
      </c>
      <c r="J12" s="176" t="str">
        <f>"1 - "&amp;'B. Technology'!C26</f>
        <v>1 - The invention has been tested in theory according to calculations</v>
      </c>
      <c r="K12" s="176" t="str">
        <f>"2 - "&amp;'B. Technology'!D26</f>
        <v>2 - There have been experiments/ one-off tests</v>
      </c>
      <c r="L12" s="176" t="str">
        <f>"3 - "&amp;'B. Technology'!E26</f>
        <v>3 - Production test has been completed</v>
      </c>
      <c r="M12" s="176" t="str">
        <f>"4 - "&amp;'B. Technology'!F26</f>
        <v>4 - Production running in</v>
      </c>
      <c r="N12" s="176" t="str">
        <f>"5 - "&amp;'B. Technology'!G26</f>
        <v>5 - Full-scale production</v>
      </c>
      <c r="O12" s="176">
        <f t="shared" si="0"/>
        <v>1</v>
      </c>
      <c r="P12" s="176" t="str">
        <f>'B. Technology'!$H26</f>
        <v>yes</v>
      </c>
      <c r="Q12" s="176">
        <f t="shared" si="1"/>
        <v>0</v>
      </c>
      <c r="R12" s="176" t="str">
        <f>'B. Technology'!$I26</f>
        <v>no</v>
      </c>
      <c r="S12" s="176">
        <v>0</v>
      </c>
      <c r="AF12" s="176" t="s">
        <v>140</v>
      </c>
      <c r="AG12" s="176" t="s">
        <v>141</v>
      </c>
      <c r="AH12" s="176" t="s">
        <v>142</v>
      </c>
      <c r="AI12" s="176" t="s">
        <v>143</v>
      </c>
      <c r="AJ12" s="176" t="s">
        <v>144</v>
      </c>
    </row>
    <row r="13" spans="1:36" ht="14.25" customHeight="1">
      <c r="A13" s="176" t="s">
        <v>145</v>
      </c>
      <c r="B13" s="176" t="s">
        <v>34</v>
      </c>
      <c r="C13" s="176" t="s">
        <v>146</v>
      </c>
      <c r="D13" s="176">
        <v>0</v>
      </c>
      <c r="E13" s="176" t="s">
        <v>147</v>
      </c>
      <c r="F13" s="176" t="str">
        <f>C13&amp;":"&amp;" "&amp;'B. Technology'!A27</f>
        <v>B4: Does the patented technology call for new skills, qualifications, or production equipment?</v>
      </c>
      <c r="G13" s="176" t="str">
        <f>'B. Technology'!B27</f>
        <v>This assessment factor attempts to clarify whether the existing production apparatus is suitable for the technology of the patent, or if it is presumed that new and more competent production methods will be developed - which could entail developing and establishing an entire production plant or improving employees' qualifications and skills. In that respect you can elect to assess the company's own general qualification needs or whether the technology in general places new demands on the qualifications of, for example, potential buyers of the technology.</v>
      </c>
      <c r="H13" s="177" t="s">
        <v>149</v>
      </c>
      <c r="I13" s="176" t="s">
        <v>39</v>
      </c>
      <c r="J13" s="176" t="str">
        <f>"1 - "&amp;'B. Technology'!C27</f>
        <v>1 - The patent requires an entirely new production process</v>
      </c>
      <c r="K13" s="176" t="str">
        <f>"2 - "&amp;'B. Technology'!D27</f>
        <v>2 - Substantial development of production processes is required before the patent can be utilised</v>
      </c>
      <c r="L13" s="176" t="str">
        <f>"3 - "&amp;'B. Technology'!E27</f>
        <v>3 - Some development of production processes is required before the patent can be utilised</v>
      </c>
      <c r="M13" s="176" t="str">
        <f>"4 - "&amp;'B. Technology'!F27</f>
        <v>4 - Only slight development of production processes is required before the patent can be utilised</v>
      </c>
      <c r="N13" s="176" t="str">
        <f>"5 - "&amp;'B. Technology'!G27</f>
        <v>5 - The patent can be utilised with the current production technology</v>
      </c>
      <c r="O13" s="176">
        <f t="shared" si="0"/>
        <v>1</v>
      </c>
      <c r="P13" s="176" t="str">
        <f>'B. Technology'!$H27</f>
        <v>yes</v>
      </c>
      <c r="Q13" s="176">
        <f t="shared" si="1"/>
        <v>0</v>
      </c>
      <c r="R13" s="176" t="str">
        <f>'B. Technology'!$I27</f>
        <v>no</v>
      </c>
      <c r="S13" s="176">
        <v>0</v>
      </c>
      <c r="AF13" s="176" t="s">
        <v>150</v>
      </c>
      <c r="AG13" s="176" t="s">
        <v>151</v>
      </c>
      <c r="AH13" s="176" t="s">
        <v>152</v>
      </c>
      <c r="AI13" s="176" t="s">
        <v>153</v>
      </c>
      <c r="AJ13" s="176" t="s">
        <v>154</v>
      </c>
    </row>
    <row r="14" spans="1:36" ht="14.25" customHeight="1">
      <c r="A14" s="176" t="s">
        <v>155</v>
      </c>
      <c r="B14" s="176" t="s">
        <v>34</v>
      </c>
      <c r="C14" s="176" t="s">
        <v>156</v>
      </c>
      <c r="D14" s="176">
        <v>-1</v>
      </c>
      <c r="E14" s="176" t="s">
        <v>157</v>
      </c>
      <c r="F14" s="176" t="str">
        <f>C14&amp;":"&amp;" "&amp;'B. Technology'!A28</f>
        <v>B5: How  much  time is required before the patented technology can be commercially worked?</v>
      </c>
      <c r="G14" s="176" t="str">
        <f>'B. Technology'!B28</f>
        <v>This assessment factor relates to the amount of time required in the future for product and/or process development before the patented technology becomes a saleable product and/or a usable process.The default rating scale is expressed in years, as follows: 0, ½, 1 year and thereafter in whole years. The information given in this assessment factor is used in the calculations for the forecast of financial results where, apart from the initial half-year, only whole numbers can be used. Note that the amount of time required for development will consequently move forward the product's market life expectancy period. See assessment factor C3.</v>
      </c>
      <c r="H14" s="177" t="s">
        <v>159</v>
      </c>
      <c r="I14" s="176" t="s">
        <v>39</v>
      </c>
      <c r="J14" s="176" t="str">
        <f>"1 - "&amp;'B. Technology'!C28</f>
        <v>1 - 5 years before commercialisation [5]</v>
      </c>
      <c r="K14" s="176" t="str">
        <f>"2 - "&amp;'B. Technology'!D28</f>
        <v>2 - 2 years [2]</v>
      </c>
      <c r="L14" s="176" t="str">
        <f>"3 - "&amp;'B. Technology'!E28</f>
        <v>3 - 1 years [1]</v>
      </c>
      <c r="M14" s="176" t="str">
        <f>"4 - "&amp;'B. Technology'!F28</f>
        <v>4 - 0,5 years [0,5]</v>
      </c>
      <c r="N14" s="176" t="str">
        <f>"5 - "&amp;'B. Technology'!G28</f>
        <v>5 - 0 years - ready for commercial activities [0]</v>
      </c>
      <c r="O14" s="176">
        <f t="shared" si="0"/>
        <v>1</v>
      </c>
      <c r="P14" s="176" t="str">
        <f>'B. Technology'!$H28</f>
        <v>yes</v>
      </c>
      <c r="Q14" s="176">
        <f t="shared" si="1"/>
        <v>0</v>
      </c>
      <c r="R14" s="176" t="str">
        <f>'B. Technology'!$I28</f>
        <v>no</v>
      </c>
      <c r="S14" s="176">
        <v>0</v>
      </c>
      <c r="T14" s="176">
        <v>5</v>
      </c>
      <c r="U14" s="176">
        <v>2</v>
      </c>
      <c r="V14" s="176">
        <v>1</v>
      </c>
      <c r="W14" s="176">
        <v>0.5</v>
      </c>
      <c r="X14" s="176">
        <v>0</v>
      </c>
      <c r="Y14" s="176"/>
      <c r="Z14" s="176">
        <f>'B. Technology'!$K$28</f>
        <v>5</v>
      </c>
      <c r="AA14" s="176">
        <f>AB14+((U14-V14)/($T14-$X14))*('B. Technology'!$K28-'B. Technology'!$J28)</f>
        <v>2</v>
      </c>
      <c r="AB14" s="176">
        <f>AC14+((V14-W14)/($T14-$X14))*('B. Technology'!$K28-'B. Technology'!$J28)</f>
        <v>1</v>
      </c>
      <c r="AC14" s="176">
        <f>'B. Technology'!$J28+((W14-X14)/($T14-$X14))*('B. Technology'!$K28-'B. Technology'!$J28)</f>
        <v>0.5</v>
      </c>
      <c r="AD14" s="176">
        <f>'B. Technology'!$J28</f>
        <v>0</v>
      </c>
      <c r="AE14" s="176"/>
      <c r="AF14" s="176" t="s">
        <v>160</v>
      </c>
      <c r="AG14" s="176" t="s">
        <v>161</v>
      </c>
      <c r="AH14" s="176" t="s">
        <v>534</v>
      </c>
      <c r="AI14" s="176" t="s">
        <v>535</v>
      </c>
      <c r="AJ14" s="176" t="s">
        <v>164</v>
      </c>
    </row>
    <row r="15" spans="1:36" ht="14.25" customHeight="1">
      <c r="A15" s="176" t="s">
        <v>165</v>
      </c>
      <c r="B15" s="176" t="s">
        <v>34</v>
      </c>
      <c r="C15" s="176" t="s">
        <v>166</v>
      </c>
      <c r="D15" s="176">
        <v>0</v>
      </c>
      <c r="E15" s="176" t="s">
        <v>167</v>
      </c>
      <c r="F15" s="176" t="str">
        <f>C15&amp;":"&amp;" "&amp;'B. Technology'!A29</f>
        <v>B6: Are infringing copycat products easy to produce?</v>
      </c>
      <c r="G15" s="176" t="str">
        <f>'B. Technology'!B29</f>
        <v>Here you assess whether it is technically easy or difficult for a potential competitor to copy and utilise the invention. Other things being equal, a patent is stronger when the invention is difficult to copy.</v>
      </c>
      <c r="H15" s="177" t="s">
        <v>169</v>
      </c>
      <c r="I15" s="176" t="s">
        <v>39</v>
      </c>
      <c r="J15" s="176" t="str">
        <f>"1 - "&amp;'B. Technology'!C29</f>
        <v>1 - The technology is easily identified and easy to copy and produce</v>
      </c>
      <c r="K15" s="176" t="str">
        <f>"2 - "&amp;'B. Technology'!D29</f>
        <v>2 - The technology is easy to copy and produce</v>
      </c>
      <c r="L15" s="176" t="str">
        <f>"3 - "&amp;'B. Technology'!E29</f>
        <v>3 - The technology is comparatively easy to identify and to copy and produce</v>
      </c>
      <c r="M15" s="176" t="str">
        <f>"4 - "&amp;'B. Technology'!F29</f>
        <v>4 - The technology is complex and difficult to copy and produce</v>
      </c>
      <c r="N15" s="176" t="str">
        <f>"5 - "&amp;'B. Technology'!G29</f>
        <v>5 - The technology is complex and extremely difficult to copy and produce</v>
      </c>
      <c r="O15" s="176">
        <f t="shared" si="0"/>
        <v>1</v>
      </c>
      <c r="P15" s="176" t="str">
        <f>'B. Technology'!$H29</f>
        <v>yes</v>
      </c>
      <c r="Q15" s="176">
        <f t="shared" si="1"/>
        <v>0</v>
      </c>
      <c r="R15" s="176" t="str">
        <f>'B. Technology'!$I29</f>
        <v>no</v>
      </c>
      <c r="S15" s="176">
        <v>0</v>
      </c>
      <c r="AF15" s="176" t="s">
        <v>170</v>
      </c>
      <c r="AG15" s="176" t="s">
        <v>171</v>
      </c>
      <c r="AH15" s="176" t="s">
        <v>172</v>
      </c>
      <c r="AI15" s="176" t="s">
        <v>173</v>
      </c>
      <c r="AJ15" s="176" t="s">
        <v>174</v>
      </c>
    </row>
    <row r="16" spans="1:36" ht="14.25" customHeight="1">
      <c r="A16" s="176" t="s">
        <v>175</v>
      </c>
      <c r="B16" s="176" t="s">
        <v>34</v>
      </c>
      <c r="C16" s="176" t="s">
        <v>176</v>
      </c>
      <c r="D16" s="176">
        <v>0</v>
      </c>
      <c r="E16" s="176" t="s">
        <v>177</v>
      </c>
      <c r="F16" s="176" t="str">
        <f>C16&amp;":"&amp;" "&amp;'B. Technology'!A30</f>
        <v>B7: Are products of infringing nature easy to identify?</v>
      </c>
      <c r="G16" s="176" t="str">
        <f>'B. Technology'!B30</f>
        <v>If it is very easy to identify infringing products, there will be something of a barrier against infringements. Furthermore, enforcement of patent rights becomes more straightforward when infringements can be identified and proved. If it is difficult to identify infringers, it will be difficult to maintain the advantage offered by exclusive rights and hence the advantage offered by the patent.</v>
      </c>
      <c r="H16" s="177" t="s">
        <v>179</v>
      </c>
      <c r="I16" s="176" t="s">
        <v>39</v>
      </c>
      <c r="J16" s="176" t="str">
        <f>"1 - "&amp;'B. Technology'!C30</f>
        <v>1 - It is extremely difficult to identify infringing copycat products</v>
      </c>
      <c r="K16" s="176" t="str">
        <f>"2 - "&amp;'B. Technology'!D30</f>
        <v>2 - It is difficult but not impossible to identify infringing copycat products</v>
      </c>
      <c r="L16" s="176" t="str">
        <f>"3 - "&amp;'B. Technology'!E30</f>
        <v>3 - It is comparatively easy to identify infringing copycat products</v>
      </c>
      <c r="M16" s="176" t="str">
        <f>"4 - "&amp;'B. Technology'!F30</f>
        <v>4 - It is easy to identify infringing copycat products</v>
      </c>
      <c r="N16" s="176" t="str">
        <f>"5 - "&amp;'B. Technology'!G30</f>
        <v>5 - It is extremely easy to identify infringing copycat products</v>
      </c>
      <c r="O16" s="176">
        <f t="shared" si="0"/>
        <v>1</v>
      </c>
      <c r="P16" s="176" t="str">
        <f>'B. Technology'!$H30</f>
        <v>yes</v>
      </c>
      <c r="Q16" s="176">
        <f t="shared" si="1"/>
        <v>0</v>
      </c>
      <c r="R16" s="176" t="str">
        <f>'B. Technology'!$I30</f>
        <v>no</v>
      </c>
      <c r="S16" s="176">
        <v>0</v>
      </c>
      <c r="AF16" s="176" t="s">
        <v>180</v>
      </c>
      <c r="AG16" s="176" t="s">
        <v>181</v>
      </c>
      <c r="AH16" s="176" t="s">
        <v>182</v>
      </c>
      <c r="AI16" s="176" t="s">
        <v>183</v>
      </c>
      <c r="AJ16" s="176" t="s">
        <v>184</v>
      </c>
    </row>
    <row r="17" spans="1:36" ht="14.25" customHeight="1">
      <c r="A17" s="176" t="s">
        <v>185</v>
      </c>
      <c r="B17" s="176" t="s">
        <v>34</v>
      </c>
      <c r="C17" s="176" t="s">
        <v>186</v>
      </c>
      <c r="D17" s="176">
        <v>0</v>
      </c>
      <c r="E17" s="176" t="s">
        <v>187</v>
      </c>
      <c r="F17" s="176" t="str">
        <f>C17&amp;":"&amp;" "&amp;'B. Technology'!A31</f>
        <v>B8: Does deployment of the technology depend on licence agreements  with others?</v>
      </c>
      <c r="G17" s="176" t="str">
        <f>'B. Technology'!B31</f>
        <v>Production and sale of the patent product may depend on other patents owned by other companies. In such situations, licence agreements have to be made before the patent in question can be used. Any such potential licence negotiations may prevent the patent from being commercially worked, incurring a risk of limited earnings.</v>
      </c>
      <c r="H17" s="177" t="s">
        <v>189</v>
      </c>
      <c r="I17" s="176" t="s">
        <v>39</v>
      </c>
      <c r="J17" s="176" t="str">
        <f>"1 - "&amp;'B. Technology'!C31</f>
        <v>1 - Use of the patent is dependent on extensive licence agreements with competitors</v>
      </c>
      <c r="K17" s="176" t="str">
        <f>"2 - "&amp;'B. Technology'!D31</f>
        <v>2 - Use of the patent is dependent on some licence agreements with competitors</v>
      </c>
      <c r="L17" s="176" t="str">
        <f>"3 - "&amp;'B. Technology'!E31</f>
        <v>3 - Use of the patent is not dependent on any particular licence agreements with competitors</v>
      </c>
      <c r="M17" s="176" t="str">
        <f>"4 - "&amp;'B. Technology'!F31</f>
        <v>4 - Use of the patent is dependent on licence agreements, but not with competitors</v>
      </c>
      <c r="N17" s="176" t="str">
        <f>"5 - "&amp;'B. Technology'!G31</f>
        <v>5 - Use of the patent is independent of licence agreements</v>
      </c>
      <c r="O17" s="176">
        <f t="shared" si="0"/>
        <v>1</v>
      </c>
      <c r="P17" s="176" t="str">
        <f>'B. Technology'!$H31</f>
        <v>yes</v>
      </c>
      <c r="Q17" s="176">
        <f t="shared" si="1"/>
        <v>0</v>
      </c>
      <c r="R17" s="176" t="str">
        <f>'B. Technology'!$I31</f>
        <v>no</v>
      </c>
      <c r="S17" s="176">
        <v>0</v>
      </c>
      <c r="AF17" s="176" t="s">
        <v>190</v>
      </c>
      <c r="AG17" s="176" t="s">
        <v>191</v>
      </c>
      <c r="AH17" s="176" t="s">
        <v>192</v>
      </c>
      <c r="AI17" s="176" t="s">
        <v>193</v>
      </c>
      <c r="AJ17" s="176" t="s">
        <v>194</v>
      </c>
    </row>
    <row r="18" spans="1:36" ht="14.25" customHeight="1">
      <c r="A18" s="176" t="s">
        <v>195</v>
      </c>
      <c r="B18" s="176" t="s">
        <v>34</v>
      </c>
      <c r="C18" s="176" t="s">
        <v>196</v>
      </c>
      <c r="D18" s="176">
        <v>0</v>
      </c>
      <c r="E18" s="176" t="s">
        <v>197</v>
      </c>
      <c r="F18" s="176" t="str">
        <f>C18&amp;":"&amp;" "&amp;'B. Technology'!A32</f>
        <v>B9: Does the technology have marketing value (customer value)?</v>
      </c>
      <c r="G18" s="176" t="str">
        <f>'B. Technology'!B32</f>
        <v>This assessment factor determines the degree to which the defining feature of the patent is able to contribute to the sales process. How well can the essential feature of the patent be communicated, and is it marketable? Does the patent provide a given product with a new feature, thereby effecting an increase in sales, for example by means of a relaunch? Note however that there is a difference between giving the product a new function, which reduces costs, and providing new features which will improve the communication value/utility value for the buyer.</v>
      </c>
      <c r="H18" s="177" t="s">
        <v>199</v>
      </c>
      <c r="I18" s="176" t="s">
        <v>39</v>
      </c>
      <c r="J18" s="176" t="str">
        <f>"1 - "&amp;'B. Technology'!C32</f>
        <v>1 - The patent provides an improvement of product utility value which is very difficult to communicate</v>
      </c>
      <c r="K18" s="176" t="str">
        <f>"2 - "&amp;'B. Technology'!D32</f>
        <v>2 - The patent provides an improvement of product utility value which is difficult to communicate</v>
      </c>
      <c r="L18" s="176" t="str">
        <f>"3 - "&amp;'B. Technology'!E32</f>
        <v>3 - The patent provides a communicable improvement of product utility value</v>
      </c>
      <c r="M18" s="176" t="str">
        <f>"4 - "&amp;'B. Technology'!F32</f>
        <v>4 - The patent provides a mild improvement of product utility value which is easy to communicate</v>
      </c>
      <c r="N18" s="176" t="str">
        <f>"5 - "&amp;'B. Technology'!G32</f>
        <v>5 - The patent provides distinctive features which can be used for marketing the product</v>
      </c>
      <c r="O18" s="176">
        <f t="shared" si="0"/>
        <v>0</v>
      </c>
      <c r="P18" s="176" t="str">
        <f>'B. Technology'!$H32</f>
        <v>no</v>
      </c>
      <c r="Q18" s="176">
        <f t="shared" si="1"/>
        <v>-1</v>
      </c>
      <c r="R18" s="176" t="str">
        <f>'B. Technology'!$I32</f>
        <v>yes</v>
      </c>
      <c r="S18" s="176">
        <v>0</v>
      </c>
      <c r="AF18" s="176" t="s">
        <v>200</v>
      </c>
      <c r="AG18" s="176" t="s">
        <v>201</v>
      </c>
      <c r="AH18" s="176" t="s">
        <v>202</v>
      </c>
      <c r="AI18" s="176" t="s">
        <v>203</v>
      </c>
      <c r="AJ18" s="176" t="s">
        <v>204</v>
      </c>
    </row>
    <row r="19" spans="1:36" ht="14.25" customHeight="1">
      <c r="A19" s="176" t="s">
        <v>205</v>
      </c>
      <c r="B19" s="176" t="s">
        <v>34</v>
      </c>
      <c r="C19" s="176" t="s">
        <v>206</v>
      </c>
      <c r="D19" s="176">
        <v>0</v>
      </c>
      <c r="E19" s="176" t="s">
        <v>207</v>
      </c>
      <c r="F19" s="176" t="str">
        <f>C19&amp;":"&amp;" "&amp;'C. Market conditions'!A24</f>
        <v>C1: What are the marketing options?</v>
      </c>
      <c r="G19" s="176" t="str">
        <f>'C. Market conditions'!B24</f>
        <v>This assessment factor is an evaluation of market demands, in a broad sense. It is an assessment of whether there are actual and potential demands for the service or product with which the patent is concerned. Therefore a market analysis must be performed to establish whether demand for this service or product even exists in the relevant market. In keeping with the general theory of supply and demand, when there is high demand for a product, the asking price for it will, other things being equal, be higher than when there is lower demand for a constant supply. That means that the higher the demand for the patent  product/service, the higher its value will be.</v>
      </c>
      <c r="H19" s="177" t="s">
        <v>209</v>
      </c>
      <c r="I19" s="176" t="s">
        <v>39</v>
      </c>
      <c r="J19" s="176" t="str">
        <f>"1 - "&amp;'C. Market conditions'!C24</f>
        <v>1 - There is no known market for the patented technology</v>
      </c>
      <c r="K19" s="176" t="str">
        <f>"2 - "&amp;'C. Market conditions'!D24</f>
        <v>2 - The patented technology has not yet been targeted at a particular market</v>
      </c>
      <c r="L19" s="176" t="str">
        <f>"3 - "&amp;'C. Market conditions'!E24</f>
        <v>3 - There is a well-known market for the patented  technology</v>
      </c>
      <c r="M19" s="176" t="str">
        <f>"4 - "&amp;'C. Market conditions'!F24</f>
        <v>4 - There is a well-known market and further, well-defined market options</v>
      </c>
      <c r="N19" s="176" t="str">
        <f>"5 - "&amp;'C. Market conditions'!G24</f>
        <v>5 - There is a well-known market and other tangible prominent markets</v>
      </c>
      <c r="O19" s="176">
        <f t="shared" si="0"/>
        <v>1</v>
      </c>
      <c r="P19" s="176" t="str">
        <f>'C. Market conditions'!$H24</f>
        <v>yes</v>
      </c>
      <c r="Q19" s="176">
        <f t="shared" si="1"/>
        <v>-1</v>
      </c>
      <c r="R19" s="176" t="str">
        <f>'C. Market conditions'!$I24</f>
        <v>yes</v>
      </c>
      <c r="S19" s="176">
        <v>0</v>
      </c>
      <c r="AF19" s="176" t="s">
        <v>210</v>
      </c>
      <c r="AG19" s="176" t="s">
        <v>211</v>
      </c>
      <c r="AH19" s="176" t="s">
        <v>212</v>
      </c>
      <c r="AI19" s="176" t="s">
        <v>213</v>
      </c>
      <c r="AJ19" s="176" t="s">
        <v>214</v>
      </c>
    </row>
    <row r="20" spans="1:36" ht="14.25" customHeight="1">
      <c r="A20" s="176" t="s">
        <v>215</v>
      </c>
      <c r="B20" s="176" t="s">
        <v>34</v>
      </c>
      <c r="C20" s="176" t="s">
        <v>216</v>
      </c>
      <c r="D20" s="176">
        <v>-1</v>
      </c>
      <c r="E20" s="176" t="s">
        <v>217</v>
      </c>
      <c r="F20" s="176" t="str">
        <f>C20&amp;":"&amp;" "&amp;'C. Market conditions'!A25</f>
        <v>C2: What is the market growth in the business area where the patented technology is utilised?</v>
      </c>
      <c r="G20" s="176" t="str">
        <f>'C. Market conditions'!B25</f>
        <v>This assessment factor determines the foreseeable market growth in the business area  of the patented technology. The rating scale is expressed as percentage growth in the market. The information is used to calculate the growth in turnover attributable to the patented technology. In the calculations for the forecast of financial results it is assumed that company turnover, in the business area market, will grow at an equal rate. Note that the calculations for market growth commence from the present moment in time, i.e. regardless of a possible period of development prior to commercialisation. Note also that a distinction is made between the market where the patented technology is put to use and the other markets the company operates in. In this assessment factor you determine the growth in the market used by the patented technology, whereas the overall expected growth in company-operated markets, excluding those of the patented technology, are given as `% in growth`, in the "Financial results" category. This information is used in the calculations for the area of total company growth in turnover, which excludes the patented technology.</v>
      </c>
      <c r="H20" s="177" t="s">
        <v>219</v>
      </c>
      <c r="I20" s="176" t="s">
        <v>39</v>
      </c>
      <c r="J20" s="176" t="str">
        <f>"1 - "&amp;'C. Market conditions'!C25</f>
        <v>1 - Very low (0,5%) [0,005]</v>
      </c>
      <c r="K20" s="176" t="str">
        <f>"2 - "&amp;'C. Market conditions'!D25</f>
        <v>2 - Low (2,5%) [0,025]</v>
      </c>
      <c r="L20" s="176" t="str">
        <f>"3 - "&amp;'C. Market conditions'!E25</f>
        <v>3 - Medium (5%) [0,05]</v>
      </c>
      <c r="M20" s="176" t="str">
        <f>"4 - "&amp;'C. Market conditions'!F25</f>
        <v>4 - High (8%) [0,08]</v>
      </c>
      <c r="N20" s="176" t="str">
        <f>"5 - "&amp;'C. Market conditions'!G25</f>
        <v>5 - Very high (15%) [0,15]</v>
      </c>
      <c r="O20" s="176">
        <f t="shared" si="0"/>
        <v>0</v>
      </c>
      <c r="P20" s="176" t="str">
        <f>'C. Market conditions'!$H25</f>
        <v>no</v>
      </c>
      <c r="Q20" s="176">
        <f t="shared" si="1"/>
        <v>-1</v>
      </c>
      <c r="R20" s="176" t="str">
        <f>'C. Market conditions'!$I25</f>
        <v>yes</v>
      </c>
      <c r="S20" s="176">
        <v>0</v>
      </c>
      <c r="T20" s="176">
        <v>5.0000000000000001E-3</v>
      </c>
      <c r="U20" s="176">
        <v>2.5000000000000001E-2</v>
      </c>
      <c r="V20" s="176">
        <v>0.05</v>
      </c>
      <c r="W20" s="176">
        <v>0.08</v>
      </c>
      <c r="X20" s="176">
        <v>0.15</v>
      </c>
      <c r="Y20" s="176"/>
      <c r="Z20" s="176">
        <f>'C. Market conditions'!J25</f>
        <v>5.0000000000000001E-3</v>
      </c>
      <c r="AA20" s="176">
        <f>ROUND((Z20+((U20-T20)/($X20-$T20))*('C. Market conditions'!$K25-'C. Market conditions'!$J25)),2-(1+INT(LOG10(ABS((Z20+((U20-T20)/($X20-$T20))*('C. Market conditions'!$K25-'C. Market conditions'!$J25)))))))</f>
        <v>2.5000000000000001E-2</v>
      </c>
      <c r="AB20" s="176">
        <f>ROUND((AA20+((V20-U20)/($X20-$T20))*('C. Market conditions'!$K25-'C. Market conditions'!$J25)),2-(1+INT(LOG10(ABS((AA20+((V20-U20)/($X20-$T20))*('C. Market conditions'!$K25-'C. Market conditions'!$J25)))))))</f>
        <v>0.05</v>
      </c>
      <c r="AC20" s="176">
        <f>ROUND((AB20+((W20-V20)/($X20-$T20))*('C. Market conditions'!$K25-'C. Market conditions'!$J25)),2-(1+INT(LOG10(ABS((AB20+((W20-V20)/($X20-$T20))*('C. Market conditions'!$K25-'C. Market conditions'!$J25)))))))</f>
        <v>0.08</v>
      </c>
      <c r="AD20" s="176">
        <f>'C. Market conditions'!K25</f>
        <v>0.15</v>
      </c>
      <c r="AF20" s="176" t="s">
        <v>536</v>
      </c>
      <c r="AG20" s="176" t="s">
        <v>537</v>
      </c>
      <c r="AH20" s="176" t="s">
        <v>222</v>
      </c>
      <c r="AI20" s="176" t="s">
        <v>223</v>
      </c>
      <c r="AJ20" s="176" t="s">
        <v>224</v>
      </c>
    </row>
    <row r="21" spans="1:36" ht="14.25" customHeight="1">
      <c r="A21" s="176" t="s">
        <v>225</v>
      </c>
      <c r="B21" s="176" t="s">
        <v>34</v>
      </c>
      <c r="C21" s="176" t="s">
        <v>226</v>
      </c>
      <c r="D21" s="176">
        <v>-1</v>
      </c>
      <c r="E21" s="176" t="s">
        <v>227</v>
      </c>
      <c r="F21" s="176" t="str">
        <f>C21&amp;":"&amp;" "&amp;'C. Market conditions'!A26</f>
        <v>C3: What is the life expectancy of the patented technology in the market?</v>
      </c>
      <c r="G21" s="176" t="str">
        <f>'C. Market conditions'!B26</f>
        <v>This assessment factor determines the period of time, subsequent to market launch, that the patented product or patented process/service is on the market. If for example there is a two-year period prior to the possibility of the patented technology being commercially worked, the life expectancy of the patented technology will commence at the end of this two-year period. The default life expectancy period is expressed in whole years from 1 to 8 years, apart for the initial half-year. This estimation of the life expectancy of the patented technology on the market determines the calculation period used for the net present value calculations. (Your attention is drawn to assessment factor B5, where the estimated period of growth in the market begins immediately and covers both the product development period and the life expectancy period on the market, albeit with a limited calculable period of (max.) 10 years.)</v>
      </c>
      <c r="H21" s="177" t="s">
        <v>229</v>
      </c>
      <c r="I21" s="176" t="s">
        <v>39</v>
      </c>
      <c r="J21" s="176" t="str">
        <f>"1 - "&amp;'C. Market conditions'!C26</f>
        <v>1 - 0,5 years [0,5]</v>
      </c>
      <c r="K21" s="176" t="str">
        <f>"2 - "&amp;'C. Market conditions'!D26</f>
        <v>2 - 1 years [1]</v>
      </c>
      <c r="L21" s="176" t="str">
        <f>"3 - "&amp;'C. Market conditions'!E26</f>
        <v>3 - 2 years [2]</v>
      </c>
      <c r="M21" s="176" t="str">
        <f>"4 - "&amp;'C. Market conditions'!F26</f>
        <v>4 - 4 years [4]</v>
      </c>
      <c r="N21" s="176" t="str">
        <f>"5 - "&amp;'C. Market conditions'!G26</f>
        <v>5 - 8 years [8]</v>
      </c>
      <c r="O21" s="176">
        <f t="shared" si="0"/>
        <v>0</v>
      </c>
      <c r="P21" s="176" t="str">
        <f>'C. Market conditions'!$H26</f>
        <v>no</v>
      </c>
      <c r="Q21" s="176">
        <f t="shared" si="1"/>
        <v>-1</v>
      </c>
      <c r="R21" s="176" t="str">
        <f>'C. Market conditions'!$I26</f>
        <v>yes</v>
      </c>
      <c r="S21" s="176">
        <v>0</v>
      </c>
      <c r="T21" s="176">
        <v>0.5</v>
      </c>
      <c r="U21" s="176">
        <v>1</v>
      </c>
      <c r="V21" s="176">
        <v>2</v>
      </c>
      <c r="W21" s="176">
        <v>4</v>
      </c>
      <c r="X21" s="176">
        <v>8</v>
      </c>
      <c r="Y21" s="176"/>
      <c r="Z21" s="176">
        <f>'C. Market conditions'!J26</f>
        <v>0.5</v>
      </c>
      <c r="AA21" s="176">
        <f>ROUND((Z21+((U21-T21)/($X21-$T21))*('C. Market conditions'!$K26-'C. Market conditions'!$J26)),2-(1+INT(LOG10(ABS((Z21+((U21-T21)/($X21-$T21))*('C. Market conditions'!$K26-'C. Market conditions'!$J26)))))))</f>
        <v>1</v>
      </c>
      <c r="AB21" s="176">
        <f>ROUND((AA21+((V21-U21)/($X21-$T21))*('C. Market conditions'!$K26-'C. Market conditions'!$J26)),2-(1+INT(LOG10(ABS((AA21+((V21-U21)/($X21-$T21))*('C. Market conditions'!$K26-'C. Market conditions'!$J26)))))))</f>
        <v>2</v>
      </c>
      <c r="AC21" s="176">
        <f>ROUND((AB21+((W21-V21)/($X21-$T21))*('C. Market conditions'!$K26-'C. Market conditions'!$J26)),2-(1+INT(LOG10(ABS((AB21+((W21-V21)/($X21-$T21))*('C. Market conditions'!$K26-'C. Market conditions'!$J26)))))))</f>
        <v>4</v>
      </c>
      <c r="AD21" s="176">
        <f>'C. Market conditions'!K26</f>
        <v>8</v>
      </c>
      <c r="AF21" s="176" t="s">
        <v>535</v>
      </c>
      <c r="AG21" s="176" t="s">
        <v>534</v>
      </c>
      <c r="AH21" s="176" t="s">
        <v>161</v>
      </c>
      <c r="AI21" s="176" t="s">
        <v>230</v>
      </c>
      <c r="AJ21" s="176" t="s">
        <v>231</v>
      </c>
    </row>
    <row r="22" spans="1:36" ht="14.25" customHeight="1">
      <c r="A22" s="176" t="s">
        <v>232</v>
      </c>
      <c r="B22" s="176" t="s">
        <v>34</v>
      </c>
      <c r="C22" s="176" t="s">
        <v>233</v>
      </c>
      <c r="D22" s="176">
        <v>0</v>
      </c>
      <c r="E22" s="176" t="s">
        <v>234</v>
      </c>
      <c r="F22" s="176" t="str">
        <f>C22&amp;":"&amp;" "&amp;'C. Market conditions'!A27</f>
        <v>C4: Are competitive or substitute products active in the market?</v>
      </c>
      <c r="G22" s="176" t="str">
        <f>'C. Market conditions'!B27</f>
        <v>How probable is it that competitive or substitute technologies are being developed? Competitors' development capabilities have to be analysed to ascertain whether market exclusivity can be maintained for the product/service concerned. If it is highly probable that competitive or substitute technologies are being developed, this will have an adverse effect on the value of the patent. This is because patent exclusivity is weakened when other solutions to the same problem appear.</v>
      </c>
      <c r="H22" s="177" t="s">
        <v>236</v>
      </c>
      <c r="I22" s="176" t="s">
        <v>39</v>
      </c>
      <c r="J22" s="176" t="str">
        <f>"1 - "&amp;'C. Market conditions'!C27</f>
        <v>1 - There is a high degree of development of competitive or substitute technology</v>
      </c>
      <c r="K22" s="176" t="str">
        <f>"2 - "&amp;'C. Market conditions'!D27</f>
        <v>2 - It is probable that competitive or substitute technology is being developed</v>
      </c>
      <c r="L22" s="176" t="str">
        <f>"3 - "&amp;'C. Market conditions'!E27</f>
        <v>3 - There is a 50% chance that competitive or substitute technology is being developed</v>
      </c>
      <c r="M22" s="176" t="str">
        <f>"4 - "&amp;'C. Market conditions'!F27</f>
        <v>4 - Exclusivity in the market is a good probablility</v>
      </c>
      <c r="N22" s="176" t="str">
        <f>"5 - "&amp;'C. Market conditions'!G27</f>
        <v>5 - Exclusivity in the market is by and large certain</v>
      </c>
      <c r="O22" s="176">
        <f t="shared" si="0"/>
        <v>1</v>
      </c>
      <c r="P22" s="176" t="str">
        <f>'C. Market conditions'!$H27</f>
        <v>yes</v>
      </c>
      <c r="Q22" s="176">
        <f t="shared" si="1"/>
        <v>-1</v>
      </c>
      <c r="R22" s="176" t="str">
        <f>'C. Market conditions'!$I27</f>
        <v>yes</v>
      </c>
      <c r="S22" s="176">
        <v>0</v>
      </c>
      <c r="AA22" s="176"/>
      <c r="AB22" s="176"/>
      <c r="AC22" s="176"/>
      <c r="AD22" s="176"/>
      <c r="AF22" s="176" t="s">
        <v>237</v>
      </c>
      <c r="AG22" s="176" t="s">
        <v>238</v>
      </c>
      <c r="AH22" s="176" t="s">
        <v>239</v>
      </c>
      <c r="AI22" s="176" t="s">
        <v>240</v>
      </c>
      <c r="AJ22" s="176" t="s">
        <v>241</v>
      </c>
    </row>
    <row r="23" spans="1:36" ht="14.25" customHeight="1">
      <c r="A23" s="176" t="s">
        <v>242</v>
      </c>
      <c r="B23" s="176" t="s">
        <v>34</v>
      </c>
      <c r="C23" s="176" t="s">
        <v>243</v>
      </c>
      <c r="D23" s="176">
        <v>0</v>
      </c>
      <c r="E23" s="176" t="s">
        <v>244</v>
      </c>
      <c r="F23" s="176" t="str">
        <f>C23&amp;":"&amp;" "&amp;'C. Market conditions'!A28</f>
        <v>C5: What ultimate sales price is the consumer willing to pay compared to existing known products?</v>
      </c>
      <c r="G23" s="176" t="str">
        <f>'C. Market conditions'!B28</f>
        <v>What is the highest potential sales price that can be obtained for the product in the relevant markets if sales success is to be achieved? This factor is a direct analysis of the ultimate price, in relation to existing, known products, that the consumer/buyer is prepared to pay for a product having the qualities/properties which the technology/product/service will provide. The higher the attainable price for the product, etc., the higher the value of the patent will be. Sometimes the price is set at a cost lower than that of the competitors, e.g. because the product is easier to produce. Allowances for such factors have been taken into account in other evaluation factors, e.g. those concerning production costs and investments.</v>
      </c>
      <c r="H23" s="177" t="s">
        <v>246</v>
      </c>
      <c r="I23" s="176" t="s">
        <v>39</v>
      </c>
      <c r="J23" s="176" t="str">
        <f>"1 - "&amp;'C. Market conditions'!C28</f>
        <v>1 - Attainable sales price significantly lower than competitors` price</v>
      </c>
      <c r="K23" s="176" t="str">
        <f>"2 - "&amp;'C. Market conditions'!D28</f>
        <v>2 - Lower than competitors` price</v>
      </c>
      <c r="L23" s="176" t="str">
        <f>"3 - "&amp;'C. Market conditions'!E28</f>
        <v>3 - Price equal to competitors`</v>
      </c>
      <c r="M23" s="176" t="str">
        <f>"4 - "&amp;'C. Market conditions'!F28</f>
        <v>4 - Higher than competitors` price</v>
      </c>
      <c r="N23" s="176" t="str">
        <f>"5 - "&amp;'C. Market conditions'!G28</f>
        <v>5 - Significantly higher than competitors` price</v>
      </c>
      <c r="O23" s="176">
        <f t="shared" si="0"/>
        <v>0</v>
      </c>
      <c r="P23" s="176" t="str">
        <f>'C. Market conditions'!$H28</f>
        <v>no</v>
      </c>
      <c r="Q23" s="176">
        <f t="shared" si="1"/>
        <v>-1</v>
      </c>
      <c r="R23" s="176" t="str">
        <f>'C. Market conditions'!$I28</f>
        <v>yes</v>
      </c>
      <c r="S23" s="176">
        <v>0</v>
      </c>
      <c r="AA23" s="176"/>
      <c r="AB23" s="176"/>
      <c r="AC23" s="176"/>
      <c r="AD23" s="176"/>
      <c r="AF23" s="176" t="s">
        <v>247</v>
      </c>
      <c r="AG23" s="176" t="s">
        <v>248</v>
      </c>
      <c r="AH23" s="176" t="s">
        <v>249</v>
      </c>
      <c r="AI23" s="176" t="s">
        <v>250</v>
      </c>
      <c r="AJ23" s="176" t="s">
        <v>251</v>
      </c>
    </row>
    <row r="24" spans="1:36" ht="14.25" customHeight="1">
      <c r="A24" s="176" t="s">
        <v>252</v>
      </c>
      <c r="B24" s="176" t="s">
        <v>34</v>
      </c>
      <c r="C24" s="176" t="s">
        <v>253</v>
      </c>
      <c r="D24" s="176">
        <v>-1</v>
      </c>
      <c r="E24" s="176" t="s">
        <v>254</v>
      </c>
      <c r="F24" s="176" t="str">
        <f>C24&amp;":"&amp;" "&amp;'C. Market conditions'!A29</f>
        <v>C6: What is the potential extra turnover to be obtained within the business area when utilising the patented technology?</v>
      </c>
      <c r="G24" s="176" t="str">
        <f>'C. Market conditions'!B29</f>
        <v>This assessment factor determines what effect utilising the patented technology has on the current business area turnover. Does utilising the patented technology capture market share and thereby increase business area turnover? In the rating scale, the potential increase in turnover is expressed as the foreseeable percentage rise in current business area turnover. The current turnover figure is given in the "Financial results" category. The information is used in the forecast of financial results to calculate the share of the total increase in turnover attributable to the patented technology.</v>
      </c>
      <c r="H24" s="177" t="s">
        <v>256</v>
      </c>
      <c r="I24" s="176" t="s">
        <v>39</v>
      </c>
      <c r="J24" s="176" t="str">
        <f>"1 - "&amp;'C. Market conditions'!C29</f>
        <v>1 - Very small extra turnover in the business area (0,5%) [0,005]</v>
      </c>
      <c r="K24" s="176" t="str">
        <f>"2 - "&amp;'C. Market conditions'!D29</f>
        <v>2 - Small (2%) [0,02]</v>
      </c>
      <c r="L24" s="176" t="str">
        <f>"3 - "&amp;'C. Market conditions'!E29</f>
        <v>3 - Medium (4%) [0,04]</v>
      </c>
      <c r="M24" s="176" t="str">
        <f>"4 - "&amp;'C. Market conditions'!F29</f>
        <v>4 - Large (6%) [0,06]</v>
      </c>
      <c r="N24" s="176" t="str">
        <f>"5 - "&amp;'C. Market conditions'!G29</f>
        <v>5 - Very large (10%) [0,1]</v>
      </c>
      <c r="O24" s="176">
        <f t="shared" si="0"/>
        <v>0</v>
      </c>
      <c r="P24" s="176" t="str">
        <f>'C. Market conditions'!$H29</f>
        <v>no</v>
      </c>
      <c r="Q24" s="176">
        <f t="shared" si="1"/>
        <v>-1</v>
      </c>
      <c r="R24" s="176" t="str">
        <f>'C. Market conditions'!$I29</f>
        <v>yes</v>
      </c>
      <c r="S24" s="176">
        <v>0</v>
      </c>
      <c r="T24" s="176">
        <v>5.0000000000000001E-3</v>
      </c>
      <c r="U24" s="176">
        <v>0.02</v>
      </c>
      <c r="V24" s="176">
        <v>0.04</v>
      </c>
      <c r="W24" s="176">
        <v>0.06</v>
      </c>
      <c r="X24" s="176">
        <v>0.1</v>
      </c>
      <c r="Y24" s="176"/>
      <c r="Z24" s="176">
        <f>'C. Market conditions'!J29</f>
        <v>5.0000000000000001E-3</v>
      </c>
      <c r="AA24" s="176">
        <f>ROUND((Z24+((U24-T24)/($X24-$T24))*('C. Market conditions'!$K29-'C. Market conditions'!$J29)),2-(1+INT(LOG10(ABS((Z24+((U24-T24)/($X24-$T24))*('C. Market conditions'!$K29-'C. Market conditions'!$J29)))))))</f>
        <v>0.02</v>
      </c>
      <c r="AB24" s="176">
        <f>ROUND((AA24+((V24-U24)/($X24-$T24))*('C. Market conditions'!$K29-'C. Market conditions'!$J29)),2-(1+INT(LOG10(ABS((AA24+((V24-U24)/($X24-$T24))*('C. Market conditions'!$K29-'C. Market conditions'!$J29)))))))</f>
        <v>0.04</v>
      </c>
      <c r="AC24" s="176">
        <f>ROUND((AB24+((W24-V24)/($X24-$T24))*('C. Market conditions'!$K29-'C. Market conditions'!$J29)),2-(1+INT(LOG10(ABS((AB24+((W24-V24)/($X24-$T24))*('C. Market conditions'!$K29-'C. Market conditions'!$J29)))))))</f>
        <v>0.06</v>
      </c>
      <c r="AD24" s="176">
        <f>'C. Market conditions'!K29</f>
        <v>0.1</v>
      </c>
      <c r="AF24" s="176" t="s">
        <v>538</v>
      </c>
      <c r="AG24" s="176" t="s">
        <v>258</v>
      </c>
      <c r="AH24" s="176" t="s">
        <v>259</v>
      </c>
      <c r="AI24" s="176" t="s">
        <v>260</v>
      </c>
      <c r="AJ24" s="176" t="s">
        <v>261</v>
      </c>
    </row>
    <row r="25" spans="1:36" ht="14.25" customHeight="1">
      <c r="A25" s="176" t="s">
        <v>262</v>
      </c>
      <c r="B25" s="176" t="s">
        <v>34</v>
      </c>
      <c r="C25" s="176" t="s">
        <v>263</v>
      </c>
      <c r="D25" s="176">
        <v>0</v>
      </c>
      <c r="E25" s="176" t="s">
        <v>264</v>
      </c>
      <c r="F25" s="176" t="str">
        <f>C25&amp;":"&amp;" "&amp;'C. Market conditions'!A30</f>
        <v>C7: What knowledge does the company have of application potential and commercial opportunities?</v>
      </c>
      <c r="G25" s="176" t="str">
        <f>'C. Market conditions'!B30</f>
        <v>This assessment factor requires an evaluation by the company of the extent of their knowledge regarding possible application uses, the potential they embody, and the opportunities thus created for commercially working the patented technology. The technology covered by the patent is evaluated from as broad a perspective as possible, also with respect to non-traditional markets and applications.</v>
      </c>
      <c r="H25" s="177" t="s">
        <v>266</v>
      </c>
      <c r="I25" s="176" t="s">
        <v>39</v>
      </c>
      <c r="J25" s="176" t="str">
        <f>"1 - "&amp;'C. Market conditions'!C30</f>
        <v>1 - Current company knowledge is of limited application potential only</v>
      </c>
      <c r="K25" s="176" t="str">
        <f>"2 - "&amp;'C. Market conditions'!D30</f>
        <v>2 - Limited knowledge of application potential and commercial opportunities</v>
      </c>
      <c r="L25" s="176" t="str">
        <f>"3 - "&amp;'C. Market conditions'!E30</f>
        <v>3 - Knowledge of application potential and limited knowledge of commercial opportunities</v>
      </c>
      <c r="M25" s="176" t="str">
        <f>"4 - "&amp;'C. Market conditions'!F30</f>
        <v>4 - Knowledge of application potential and commercial opportunities</v>
      </c>
      <c r="N25" s="176" t="str">
        <f>"5 - "&amp;'C. Market conditions'!G30</f>
        <v>5 - The company has a full knowledge of application potential and commercial opportunities</v>
      </c>
      <c r="O25" s="176">
        <f t="shared" si="0"/>
        <v>0</v>
      </c>
      <c r="P25" s="176" t="str">
        <f>'C. Market conditions'!$H30</f>
        <v>no</v>
      </c>
      <c r="Q25" s="176">
        <f t="shared" si="1"/>
        <v>-1</v>
      </c>
      <c r="R25" s="176" t="str">
        <f>'C. Market conditions'!$I30</f>
        <v>yes</v>
      </c>
      <c r="S25" s="176">
        <v>0</v>
      </c>
      <c r="AF25" s="176" t="s">
        <v>267</v>
      </c>
      <c r="AG25" s="176" t="s">
        <v>268</v>
      </c>
      <c r="AH25" s="176" t="s">
        <v>539</v>
      </c>
      <c r="AI25" s="176" t="s">
        <v>270</v>
      </c>
      <c r="AJ25" s="176" t="s">
        <v>271</v>
      </c>
    </row>
    <row r="26" spans="1:36" ht="14.25" customHeight="1">
      <c r="A26" s="176" t="s">
        <v>272</v>
      </c>
      <c r="B26" s="176" t="s">
        <v>34</v>
      </c>
      <c r="C26" s="176" t="s">
        <v>273</v>
      </c>
      <c r="D26" s="176">
        <v>0</v>
      </c>
      <c r="E26" s="176" t="s">
        <v>274</v>
      </c>
      <c r="F26" s="176" t="str">
        <f>C26&amp;":"&amp;" "&amp;'C. Market conditions'!A31</f>
        <v>C8: Does the patented technology embody potential revenue from licensing agreements?</v>
      </c>
      <c r="G26" s="176" t="str">
        <f>'C. Market conditions'!B31</f>
        <v>Here you assess the potential for licensing agreements. Is the patent a specialised-area patent, of interest only to closely connected competitors, and therefore embodying few opportunities for licensing agreements? Or is it possible that the technology can set new standards and create numerous licensing opportunities? Does the patent embody opportunities outside the key area the company operates in? Is patent licensing common in this area? Are changes due? A point worth considering is whether there is a hidden opportunity for licensing agreements with potential infringers, who could be contacted and sold a licence.</v>
      </c>
      <c r="H26" s="177" t="s">
        <v>276</v>
      </c>
      <c r="I26" s="176" t="s">
        <v>39</v>
      </c>
      <c r="J26" s="176" t="str">
        <f>"1 - "&amp;'C. Market conditions'!C31</f>
        <v>1 - No relevant prospects for creating revenue from licensing agreements</v>
      </c>
      <c r="K26" s="176" t="str">
        <f>"2 - "&amp;'C. Market conditions'!D31</f>
        <v>2 - Licensing revenue is possible to a lesser degree</v>
      </c>
      <c r="L26" s="176" t="str">
        <f>"3 - "&amp;'C. Market conditions'!E31</f>
        <v>3 - Good prospects/ potential for creating revenue from licensing agreements</v>
      </c>
      <c r="M26" s="176" t="str">
        <f>"4 - "&amp;'C. Market conditions'!F31</f>
        <v>4 - Very good prospects/ potential for creating revenue from licensing agreements</v>
      </c>
      <c r="N26" s="176" t="str">
        <f>"5 - "&amp;'C. Market conditions'!G31</f>
        <v>5 - Extremely good prospects/ potential for creating revenue from licensing agreements</v>
      </c>
      <c r="O26" s="176">
        <f t="shared" si="0"/>
        <v>0</v>
      </c>
      <c r="P26" s="176" t="str">
        <f>'C. Market conditions'!$H31</f>
        <v>no</v>
      </c>
      <c r="Q26" s="176">
        <f t="shared" si="1"/>
        <v>-1</v>
      </c>
      <c r="R26" s="176" t="str">
        <f>'C. Market conditions'!$I31</f>
        <v>yes</v>
      </c>
      <c r="S26" s="176">
        <v>0</v>
      </c>
      <c r="AF26" s="176" t="s">
        <v>277</v>
      </c>
      <c r="AG26" s="176" t="s">
        <v>278</v>
      </c>
      <c r="AH26" s="176" t="s">
        <v>279</v>
      </c>
      <c r="AI26" s="176" t="s">
        <v>280</v>
      </c>
      <c r="AJ26" s="176" t="s">
        <v>281</v>
      </c>
    </row>
    <row r="27" spans="1:36" ht="14.25" customHeight="1">
      <c r="A27" s="176" t="s">
        <v>282</v>
      </c>
      <c r="B27" s="176" t="s">
        <v>34</v>
      </c>
      <c r="C27" s="176" t="s">
        <v>283</v>
      </c>
      <c r="D27" s="176">
        <v>0</v>
      </c>
      <c r="E27" s="176" t="s">
        <v>284</v>
      </c>
      <c r="F27" s="176" t="str">
        <f>C27&amp;":"&amp;" "&amp;'C. Market conditions'!A32</f>
        <v>C9: Do commercial activities require special permits/ licences</v>
      </c>
      <c r="G27" s="176" t="str">
        <f>'C. Market conditions'!B32</f>
        <v>In some situations special permits/licences must be obtained from public authorities or similar authorities. In these cases such conditions should be assessed, as it may not be possible for the patent to be commercially worked until the permits/licences are obtained.</v>
      </c>
      <c r="H27" s="177" t="s">
        <v>286</v>
      </c>
      <c r="I27" s="176" t="s">
        <v>39</v>
      </c>
      <c r="J27" s="176" t="str">
        <f>"1 - "&amp;'C. Market conditions'!C32</f>
        <v>1 - Permit/licence required. Refusal from public authorities</v>
      </c>
      <c r="K27" s="176" t="str">
        <f>"2 - "&amp;'C. Market conditions'!D32</f>
        <v>2 - Permit/ licence application not submitted to authorities or already submitted but provisionally refused</v>
      </c>
      <c r="L27" s="176" t="str">
        <f>"3 - "&amp;'C. Market conditions'!E32</f>
        <v>3 - Permit/ licence application submitted to authorities - no answer yet</v>
      </c>
      <c r="M27" s="176" t="str">
        <f>"4 - "&amp;'C. Market conditions'!F32</f>
        <v>4 - Limited-term permit/ licence approval from public authorities</v>
      </c>
      <c r="N27" s="176" t="str">
        <f>"5 - "&amp;'C. Market conditions'!G32</f>
        <v>5 - Life-term permit/ licence approval from public authorities, or no permit/licence required to sell patent/product in the market</v>
      </c>
      <c r="O27" s="176">
        <f t="shared" si="0"/>
        <v>1</v>
      </c>
      <c r="P27" s="176" t="str">
        <f>'C. Market conditions'!$H32</f>
        <v>yes</v>
      </c>
      <c r="Q27" s="176">
        <f t="shared" si="1"/>
        <v>0</v>
      </c>
      <c r="R27" s="176" t="str">
        <f>'C. Market conditions'!$I32</f>
        <v>no</v>
      </c>
      <c r="S27" s="176">
        <v>0</v>
      </c>
      <c r="AF27" s="176" t="s">
        <v>287</v>
      </c>
      <c r="AG27" s="176" t="s">
        <v>288</v>
      </c>
      <c r="AH27" s="176" t="s">
        <v>289</v>
      </c>
      <c r="AI27" s="176" t="s">
        <v>290</v>
      </c>
      <c r="AJ27" s="176" t="s">
        <v>291</v>
      </c>
    </row>
    <row r="28" spans="1:36" ht="14.25" customHeight="1">
      <c r="A28" s="176" t="s">
        <v>292</v>
      </c>
      <c r="B28" s="176" t="s">
        <v>34</v>
      </c>
      <c r="C28" s="176" t="s">
        <v>293</v>
      </c>
      <c r="D28" s="176">
        <v>-1</v>
      </c>
      <c r="E28" s="176" t="s">
        <v>294</v>
      </c>
      <c r="F28" s="176" t="str">
        <f>C28&amp;":"&amp;" "&amp;'D. Finance'!A18</f>
        <v>D1: Can the existing business area output in the relevant market be maintained without utilising the patented technology?</v>
      </c>
      <c r="G28" t="str">
        <f>'D. Finance'!B18</f>
        <v>This assessment factor determines whether the patented technology is an essential element in maintaining business area turnover for the patented product/service. If the entire business area turnover can be maintained without the patented technology, it becomes, in principle, superfluous; whereas if the company is unable to maintain business area turnover/output without it, the patented technology is an essential element. The rating scale expresses the percentage of business area turnover that can be maintained without the patent. The information is used to calculate how great a share of the business area turnover/output can be achieved if the patented technology is kept in force.</v>
      </c>
      <c r="H28" s="177" t="s">
        <v>296</v>
      </c>
      <c r="I28" s="176" t="s">
        <v>39</v>
      </c>
      <c r="J28" s="176" t="str">
        <f>"1 - "&amp;'D. Finance'!C18</f>
        <v>1 - 100% of business output can be maintained without the patented technology [1]</v>
      </c>
      <c r="K28" s="176" t="str">
        <f>"2 - "&amp;'D. Finance'!D18</f>
        <v>2 - 75% [0,75]</v>
      </c>
      <c r="L28" s="176" t="str">
        <f>"3 - "&amp;'D. Finance'!E18</f>
        <v>3 - 50% [0,5]</v>
      </c>
      <c r="M28" s="176" t="str">
        <f>"4 - "&amp;'D. Finance'!F18</f>
        <v>4 - 25% [0,25]</v>
      </c>
      <c r="N28" s="176" t="str">
        <f>"5 - "&amp;'D. Finance'!G18</f>
        <v>5 - 0% [0]</v>
      </c>
      <c r="O28" s="176">
        <f t="shared" si="0"/>
        <v>0</v>
      </c>
      <c r="P28" s="176" t="str">
        <f>'D. Finance'!$H18</f>
        <v>no</v>
      </c>
      <c r="Q28" s="176">
        <f t="shared" si="1"/>
        <v>0</v>
      </c>
      <c r="R28" s="176" t="str">
        <f>'D. Finance'!$I18</f>
        <v>no</v>
      </c>
      <c r="S28" s="176">
        <v>0</v>
      </c>
      <c r="T28" s="176">
        <v>1</v>
      </c>
      <c r="U28" s="176">
        <v>0.75</v>
      </c>
      <c r="V28" s="176">
        <v>0.5</v>
      </c>
      <c r="W28" s="176">
        <v>0.25</v>
      </c>
      <c r="X28" s="176">
        <v>0</v>
      </c>
      <c r="Y28" s="176"/>
      <c r="Z28" s="176">
        <f>'D. Finance'!$K18</f>
        <v>1</v>
      </c>
      <c r="AA28" s="176">
        <f>ROUND(AB28+((U28-V28)/($T28-$X28)*('D. Finance'!$K18-'D. Finance'!$J18)),2-(1+INT(LOG10(ABS(AB28+((U28-V28)/$T28-$X28)*('D. Finance'!$K18-'D. Finance'!$J18))))))</f>
        <v>0.75</v>
      </c>
      <c r="AB28" s="176">
        <f>ROUND(AC28+((V28-W28)/($T28-$X28)*('D. Finance'!$K18-'D. Finance'!$J18)),2-(1+INT(LOG10(ABS(AC28+((V28-W28)/$T28-$X28)*('D. Finance'!$K18-'D. Finance'!$J18))))))</f>
        <v>0.5</v>
      </c>
      <c r="AC28" s="176">
        <f>ROUND(AD28+((W28-X28)/($T28-$X28)*('D. Finance'!$K18-'D. Finance'!$J18)),2-(1+INT(LOG10(ABS(AD28+((W28-X28)/$T28-$X28)*('D. Finance'!$K18-'D. Finance'!$J18))))))</f>
        <v>0.25</v>
      </c>
      <c r="AD28">
        <f>'D. Finance'!J18</f>
        <v>0</v>
      </c>
      <c r="AF28" s="176" t="s">
        <v>297</v>
      </c>
      <c r="AG28" s="176" t="s">
        <v>298</v>
      </c>
      <c r="AH28" s="176" t="s">
        <v>299</v>
      </c>
      <c r="AI28" s="176" t="s">
        <v>300</v>
      </c>
      <c r="AJ28" s="176" t="s">
        <v>301</v>
      </c>
    </row>
    <row r="29" spans="1:36" ht="14.25" customHeight="1">
      <c r="A29" s="176" t="s">
        <v>302</v>
      </c>
      <c r="B29" s="176" t="s">
        <v>34</v>
      </c>
      <c r="C29" s="176" t="s">
        <v>303</v>
      </c>
      <c r="D29" s="176">
        <v>-1</v>
      </c>
      <c r="E29" s="176" t="s">
        <v>304</v>
      </c>
      <c r="F29" s="176" t="str">
        <f>C29&amp;":"&amp;" "&amp;'D. Finance'!A19</f>
        <v>D2: What are the necessary future development costs?</v>
      </c>
      <c r="G29" t="str">
        <f>'D. Finance'!B19</f>
        <v>This assessment factor is for determining the development costs incurred annually before the patent product/service is ready for use commercially. It is only the future development costs which are to be assessed, including patenting costs and market introduction costs, but excluding costs already accounted for. In the rating scale, the estimated figure for cost of development is expressed as a percentage of the current business area turnover, where turnover refers to the turnover figure given in the "Financial results" category. This information is used to calculate the remaining investments for product/service development before the product is saleable or the service is usable.</v>
      </c>
      <c r="H29" s="177" t="s">
        <v>306</v>
      </c>
      <c r="I29" s="176" t="s">
        <v>39</v>
      </c>
      <c r="J29" s="176" t="str">
        <f>"1 - "&amp;'D. Finance'!C19</f>
        <v>1 - Extremely high investment (30% of business area turnover) [0,3]</v>
      </c>
      <c r="K29" s="176" t="str">
        <f>"2 - "&amp;'D. Finance'!D19</f>
        <v>2 - Very high (15%) [0,15]</v>
      </c>
      <c r="L29" s="176" t="str">
        <f>"3 - "&amp;'D. Finance'!E19</f>
        <v>3 - High (8%) [0,08]</v>
      </c>
      <c r="M29" s="176" t="str">
        <f>"4 - "&amp;'D. Finance'!F19</f>
        <v>4 - Medium (2,5%) [0,025]</v>
      </c>
      <c r="N29" s="176" t="str">
        <f>"5 - "&amp;'D. Finance'!G19</f>
        <v>5 - Low (0,5%) [0,005]</v>
      </c>
      <c r="O29" s="176">
        <f t="shared" si="0"/>
        <v>1</v>
      </c>
      <c r="P29" s="176" t="str">
        <f>'D. Finance'!$H19</f>
        <v>yes</v>
      </c>
      <c r="Q29" s="176">
        <f t="shared" si="1"/>
        <v>0</v>
      </c>
      <c r="R29" s="176" t="str">
        <f>'D. Finance'!$I19</f>
        <v>no</v>
      </c>
      <c r="S29" s="176">
        <v>0</v>
      </c>
      <c r="T29" s="176">
        <v>0.3</v>
      </c>
      <c r="U29" s="176">
        <v>0.15</v>
      </c>
      <c r="V29" s="176">
        <v>0.08</v>
      </c>
      <c r="W29" s="176">
        <v>2.5000000000000001E-2</v>
      </c>
      <c r="X29" s="176">
        <v>5.0000000000000001E-3</v>
      </c>
      <c r="Y29" s="176"/>
      <c r="Z29" s="176">
        <f>'D. Finance'!$K19</f>
        <v>0.3</v>
      </c>
      <c r="AA29" s="176">
        <f>ROUND(AB29+((U29-V29)/($T29-$X29)*('D. Finance'!$K19-'D. Finance'!$J19)),2-(1+INT(LOG10(ABS(AB29+((U29-V29)/$T29-$X29)*('D. Finance'!$K19-'D. Finance'!$J19))))))</f>
        <v>0.15</v>
      </c>
      <c r="AB29" s="176">
        <f>ROUND(AC29+((V29-W29)/($T29-$X29)*('D. Finance'!$K19-'D. Finance'!$J19)),2-(1+INT(LOG10(ABS(AC29+((V29-W29)/$T29-$X29)*('D. Finance'!$K19-'D. Finance'!$J19))))))</f>
        <v>0.08</v>
      </c>
      <c r="AC29" s="176">
        <f>ROUND(AD29+((W29-X29)/($T29-$X29)*('D. Finance'!$K19-'D. Finance'!$J19)),2-(1+INT(LOG10(ABS(AD29+((W29-X29)/$T29-$X29)*('D. Finance'!$K19-'D. Finance'!$J19))))))</f>
        <v>2.5000000000000001E-2</v>
      </c>
      <c r="AD29">
        <f>'D. Finance'!J19</f>
        <v>5.0000000000000001E-3</v>
      </c>
      <c r="AF29" s="176" t="s">
        <v>307</v>
      </c>
      <c r="AG29" s="176" t="s">
        <v>224</v>
      </c>
      <c r="AH29" s="176" t="s">
        <v>223</v>
      </c>
      <c r="AI29" s="176" t="s">
        <v>540</v>
      </c>
      <c r="AJ29" s="176" t="s">
        <v>541</v>
      </c>
    </row>
    <row r="30" spans="1:36" ht="14.25" customHeight="1">
      <c r="A30" s="176" t="s">
        <v>310</v>
      </c>
      <c r="B30" s="176" t="s">
        <v>34</v>
      </c>
      <c r="C30" s="176" t="s">
        <v>311</v>
      </c>
      <c r="D30" s="176">
        <v>-1</v>
      </c>
      <c r="E30" s="176" t="s">
        <v>312</v>
      </c>
      <c r="F30" s="176" t="str">
        <f>C30&amp;":"&amp;" "&amp;'D. Finance'!A20</f>
        <v>D3: What is the index for cost of production when implementing the patented technology?</v>
      </c>
      <c r="G30" t="str">
        <f>'D. Finance'!B20</f>
        <v>The future production costs for the patent-related product are assessed in relation to the level of the current production costs in the company. You need to determine whether the patent-related product will be easier and cheaper to produce compared to production at present due to implementation of the patented technology, or whether implementation of the patented technology will make the production process more difficult and thereby more expensive. In the rating scale, production costs are expressed as percentage change in level in relation to the current level of production costs. This information is used in the calculations for the forecasts of financial results, primarily in the profit calculations.</v>
      </c>
      <c r="H30" s="177" t="s">
        <v>314</v>
      </c>
      <c r="I30" s="176" t="s">
        <v>39</v>
      </c>
      <c r="J30" s="176" t="str">
        <f>"1 - "&amp;'D. Finance'!C20</f>
        <v>1 - 30% increase due to use of the patented technology [1,3]</v>
      </c>
      <c r="K30" s="176" t="str">
        <f>"2 - "&amp;'D. Finance'!D20</f>
        <v>2 - 15% increase due to use of the patented technology [1,15]</v>
      </c>
      <c r="L30" s="176" t="str">
        <f>"3 - "&amp;'D. Finance'!E20</f>
        <v>3 - No increase or decrease [1]</v>
      </c>
      <c r="M30" s="176" t="str">
        <f>"4 - "&amp;'D. Finance'!F20</f>
        <v>4 - 15% decrease due to use of the patented technology [0,85]</v>
      </c>
      <c r="N30" s="176" t="str">
        <f>"5 - "&amp;'D. Finance'!G20</f>
        <v>5 - 30% decrease due to use of the patented technology [0,7]</v>
      </c>
      <c r="O30" s="176">
        <f t="shared" si="0"/>
        <v>1</v>
      </c>
      <c r="P30" s="176" t="str">
        <f>'D. Finance'!$H20</f>
        <v>yes</v>
      </c>
      <c r="Q30" s="176">
        <f t="shared" si="1"/>
        <v>-1</v>
      </c>
      <c r="R30" s="176" t="str">
        <f>'D. Finance'!$I20</f>
        <v>yes</v>
      </c>
      <c r="S30" s="176">
        <v>0</v>
      </c>
      <c r="T30" s="176">
        <v>1.3</v>
      </c>
      <c r="U30" s="176">
        <v>1.1499999999999999</v>
      </c>
      <c r="V30" s="176">
        <v>1</v>
      </c>
      <c r="W30" s="176">
        <v>0.85</v>
      </c>
      <c r="X30" s="176">
        <v>0.7</v>
      </c>
      <c r="Y30" s="176"/>
      <c r="Z30" s="176">
        <f>'D. Finance'!$K20</f>
        <v>1.3</v>
      </c>
      <c r="AA30" s="176">
        <f>ROUND(AB30+((U30-V30)/($T30-$X30)*('D. Finance'!$K20-'D. Finance'!$J20)),2-(1+INT(LOG10(ABS(AB30+((U30-V30)/$T30-$X30)*('D. Finance'!$K20-'D. Finance'!$J20))))))</f>
        <v>1.1499999999999999</v>
      </c>
      <c r="AB30" s="176">
        <f>ROUND(AC30+((V30-W30)/($T30-$X30)*('D. Finance'!$K20-'D. Finance'!$J20)),2-(1+INT(LOG10(ABS(AC30+((V30-W30)/$T30-$X30)*('D. Finance'!$K20-'D. Finance'!$J20))))))</f>
        <v>1</v>
      </c>
      <c r="AC30" s="176">
        <f>ROUND(AD30+((W30-X30)/($T30-$X30)*('D. Finance'!$K20-'D. Finance'!$J20)),2-(1+INT(LOG10(ABS(AD30+((W30-X30)/$T30-$X30)*('D. Finance'!$K20-'D. Finance'!$J20))))))</f>
        <v>0.85</v>
      </c>
      <c r="AD30">
        <f>'D. Finance'!J20</f>
        <v>0.7</v>
      </c>
      <c r="AF30" s="176" t="s">
        <v>315</v>
      </c>
      <c r="AG30" s="176" t="s">
        <v>316</v>
      </c>
      <c r="AH30" s="176" t="s">
        <v>317</v>
      </c>
      <c r="AI30" s="176" t="s">
        <v>318</v>
      </c>
      <c r="AJ30" s="176" t="s">
        <v>319</v>
      </c>
    </row>
    <row r="31" spans="1:36" ht="14.25" customHeight="1">
      <c r="A31" s="176" t="s">
        <v>320</v>
      </c>
      <c r="B31" s="176" t="s">
        <v>34</v>
      </c>
      <c r="C31" s="176" t="s">
        <v>321</v>
      </c>
      <c r="D31" s="176">
        <v>-1</v>
      </c>
      <c r="E31" s="176" t="s">
        <v>322</v>
      </c>
      <c r="F31" s="176" t="str">
        <f>C31&amp;":"&amp;" "&amp;'D. Finance'!A21</f>
        <v>D4: What investment is necessary for production equipment?</v>
      </c>
      <c r="G31" t="str">
        <f>'D. Finance'!B21</f>
        <v>This assessment factor determines whether the current level of investment for production equipment is affected by the new production technology. Does the new patented technology affect the current level of investment necessary for production of the related patent product? The rating scale expresses the percentage change expected in relation to the current investment intensity for production equipment. If the necessary production technology costs the same as the existing technology, the score is 100%. If it is less expensive, the score will be less than 100%. If there is a need for investments over and above the existing level, the score will be higher than 100%. This information is used to calculate investments and re-investments when production equipment is depreciated and has an effect on liquidity.</v>
      </c>
      <c r="H31" s="177" t="s">
        <v>324</v>
      </c>
      <c r="I31" s="176" t="s">
        <v>39</v>
      </c>
      <c r="J31" s="176" t="str">
        <f>"1 - "&amp;'D. Finance'!C21</f>
        <v>1 - 120% of present investment intensity [1,2]</v>
      </c>
      <c r="K31" s="176" t="str">
        <f>"2 - "&amp;'D. Finance'!D21</f>
        <v>2 - 110% of present investment intensity [1,1]</v>
      </c>
      <c r="L31" s="176" t="str">
        <f>"3 - "&amp;'D. Finance'!E21</f>
        <v>3 - 100% of present investment intensity - investment-neutral [1]</v>
      </c>
      <c r="M31" s="176" t="str">
        <f>"4 - "&amp;'D. Finance'!F21</f>
        <v>4 - 70% of present investment intensity [0,7]</v>
      </c>
      <c r="N31" s="176" t="str">
        <f>"5 - "&amp;'D. Finance'!G21</f>
        <v>5 - 50% of present investment intensity [0,5]</v>
      </c>
      <c r="O31" s="176">
        <f t="shared" si="0"/>
        <v>1</v>
      </c>
      <c r="P31" s="176" t="str">
        <f>'D. Finance'!$H21</f>
        <v>yes</v>
      </c>
      <c r="Q31" s="176">
        <f t="shared" si="1"/>
        <v>0</v>
      </c>
      <c r="R31" s="176" t="str">
        <f>'D. Finance'!$I21</f>
        <v>no</v>
      </c>
      <c r="S31" s="176">
        <v>0</v>
      </c>
      <c r="T31" s="176">
        <v>1.2</v>
      </c>
      <c r="U31" s="176">
        <v>1.1000000000000001</v>
      </c>
      <c r="V31" s="176">
        <v>1</v>
      </c>
      <c r="W31" s="176">
        <v>0.7</v>
      </c>
      <c r="X31" s="176">
        <v>0.5</v>
      </c>
      <c r="Y31" s="176"/>
      <c r="Z31" s="176">
        <f>'D. Finance'!$K21</f>
        <v>1.2</v>
      </c>
      <c r="AA31" s="176">
        <f>ROUND(AB31+((U31-V31)/($T31-$X31)*('D. Finance'!$K21-'D. Finance'!$J21)),2-(1+INT(LOG10(ABS(AB31+((U31-V31)/$T31-$X31)*('D. Finance'!$K21-'D. Finance'!$J21))))))</f>
        <v>1.1000000000000001</v>
      </c>
      <c r="AB31" s="176">
        <f>ROUND(AC31+((V31-W31)/($T31-$X31)*('D. Finance'!$K21-'D. Finance'!$J21)),2-(1+INT(LOG10(ABS(AC31+((V31-W31)/$T31-$X31)*('D. Finance'!$K21-'D. Finance'!$J21))))))</f>
        <v>1</v>
      </c>
      <c r="AC31" s="176">
        <f>ROUND(AD31+((W31-X31)/($T31-$X31)*('D. Finance'!$K21-'D. Finance'!$J21)),2-(1+INT(LOG10(ABS(AD31+((W31-X31)/$T31-$X31)*('D. Finance'!$K21-'D. Finance'!$J21))))))</f>
        <v>0.7</v>
      </c>
      <c r="AD31">
        <f>'D. Finance'!J21</f>
        <v>0.5</v>
      </c>
      <c r="AF31" s="176" t="s">
        <v>325</v>
      </c>
      <c r="AG31" s="176" t="s">
        <v>326</v>
      </c>
      <c r="AH31" s="176" t="s">
        <v>327</v>
      </c>
      <c r="AI31" s="176" t="s">
        <v>328</v>
      </c>
      <c r="AJ31" s="176" t="s">
        <v>329</v>
      </c>
    </row>
    <row r="32" spans="1:36" ht="14.25" customHeight="1">
      <c r="A32" s="176" t="s">
        <v>330</v>
      </c>
      <c r="B32" s="176" t="s">
        <v>34</v>
      </c>
      <c r="C32" s="176" t="s">
        <v>331</v>
      </c>
      <c r="D32" s="176">
        <v>0</v>
      </c>
      <c r="E32" s="176" t="s">
        <v>332</v>
      </c>
      <c r="F32" s="176" t="str">
        <f>C32&amp;":"&amp;" "&amp;'D. Finance'!A22</f>
        <v>D5: Does the company have the financial capacity to cover patent renewal fees in the relevant markets?</v>
      </c>
      <c r="G32" t="str">
        <f>'D. Finance'!B22</f>
        <v>Obviously, the company must have the financial ability to cover renewal fees if the patent is to maintain its value. If the company owns a patent registered in several countries, the renewal fees will be a not insignificant amount.</v>
      </c>
      <c r="H32" s="177" t="s">
        <v>334</v>
      </c>
      <c r="I32" s="176" t="s">
        <v>39</v>
      </c>
      <c r="J32" s="176" t="str">
        <f>"1 - "&amp;'D. Finance'!C22</f>
        <v>1 - Maintenance in one country</v>
      </c>
      <c r="K32" s="176" t="str">
        <f>"2 - "&amp;'D. Finance'!D22</f>
        <v>2 - 2-5 countries</v>
      </c>
      <c r="L32" s="176" t="str">
        <f>"3 - "&amp;'D. Finance'!E22</f>
        <v>3 - 5-10 countries</v>
      </c>
      <c r="M32" s="176" t="str">
        <f>"4 - "&amp;'D. Finance'!F22</f>
        <v>4 - 10-15 countries</v>
      </c>
      <c r="N32" s="176" t="str">
        <f>"5 - "&amp;'D. Finance'!G22</f>
        <v>5 - Over 15 countries/all current and potential countries</v>
      </c>
      <c r="O32" s="176">
        <f t="shared" si="0"/>
        <v>1</v>
      </c>
      <c r="P32" s="176" t="str">
        <f>'D. Finance'!$H22</f>
        <v>yes</v>
      </c>
      <c r="Q32" s="176">
        <f t="shared" si="1"/>
        <v>0</v>
      </c>
      <c r="R32" s="176" t="str">
        <f>'D. Finance'!$I22</f>
        <v>no</v>
      </c>
      <c r="S32" s="176">
        <v>0</v>
      </c>
      <c r="AF32" s="176" t="s">
        <v>335</v>
      </c>
      <c r="AG32" s="176" t="s">
        <v>336</v>
      </c>
      <c r="AH32" s="176" t="s">
        <v>337</v>
      </c>
      <c r="AI32" s="176" t="s">
        <v>338</v>
      </c>
      <c r="AJ32" s="176" t="s">
        <v>339</v>
      </c>
    </row>
    <row r="33" spans="1:36" ht="14.25" customHeight="1">
      <c r="A33" s="176" t="s">
        <v>340</v>
      </c>
      <c r="B33" s="176" t="s">
        <v>34</v>
      </c>
      <c r="C33" s="176" t="s">
        <v>341</v>
      </c>
      <c r="D33" s="176">
        <v>0</v>
      </c>
      <c r="E33" s="176" t="s">
        <v>342</v>
      </c>
      <c r="F33" s="176" t="str">
        <f>C33&amp;":"&amp;" "&amp;'D. Finance'!A23</f>
        <v>D6: What is the patented technology`s contribution to company profits?</v>
      </c>
      <c r="G33" t="str">
        <f>'D. Finance'!B23</f>
        <v>This is an evaluation of the patented technology's estimated contribution to company profits. The evaluation can be compared with the patented technology's calculated net present value and the patent strategic profile, and on this basis can provide a profile illustrating the degree to which the patented technology and patent are of strategic importance for the company.</v>
      </c>
      <c r="H33" s="177" t="s">
        <v>344</v>
      </c>
      <c r="I33" s="176" t="s">
        <v>39</v>
      </c>
      <c r="J33" s="176" t="str">
        <f>"1 - "&amp;'D. Finance'!C23</f>
        <v>1 - Less than 3% of accumulated profits</v>
      </c>
      <c r="K33" s="176" t="str">
        <f>"2 - "&amp;'D. Finance'!D23</f>
        <v>2 - Between 3 and 10% of accumulated profits</v>
      </c>
      <c r="L33" s="176" t="str">
        <f>"3 - "&amp;'D. Finance'!E23</f>
        <v>3 - Between 10 and 15% of accumulated profits</v>
      </c>
      <c r="M33" s="176" t="str">
        <f>"4 - "&amp;'D. Finance'!F23</f>
        <v>4 - Between 15 and 25% of accumulated profits</v>
      </c>
      <c r="N33" s="176" t="str">
        <f>"5 - "&amp;'D. Finance'!G23</f>
        <v>5 - More than 25% of accumulated profits</v>
      </c>
      <c r="O33" s="176">
        <f t="shared" si="0"/>
        <v>0</v>
      </c>
      <c r="P33" s="176" t="str">
        <f>'D. Finance'!$H23</f>
        <v>no</v>
      </c>
      <c r="Q33" s="176">
        <f t="shared" si="1"/>
        <v>0</v>
      </c>
      <c r="R33" s="176" t="str">
        <f>'D. Finance'!$I23</f>
        <v>no</v>
      </c>
      <c r="S33" s="176">
        <v>0</v>
      </c>
      <c r="AF33" s="176" t="s">
        <v>345</v>
      </c>
      <c r="AG33" s="176" t="s">
        <v>346</v>
      </c>
      <c r="AH33" s="176" t="s">
        <v>347</v>
      </c>
      <c r="AI33" s="176" t="s">
        <v>348</v>
      </c>
      <c r="AJ33" s="176" t="s">
        <v>349</v>
      </c>
    </row>
    <row r="34" spans="1:36" ht="14.25" customHeight="1">
      <c r="A34" s="176" t="s">
        <v>350</v>
      </c>
      <c r="B34" s="176" t="s">
        <v>34</v>
      </c>
      <c r="C34" s="176" t="s">
        <v>351</v>
      </c>
      <c r="D34" s="176">
        <v>0</v>
      </c>
      <c r="E34" s="176" t="s">
        <v>352</v>
      </c>
      <c r="F34" s="176" t="str">
        <f>C34&amp;":"&amp;" "&amp;'E. Strategy'!A22</f>
        <v>E1: Is the object of the patent to secure position held in existing markets?</v>
      </c>
      <c r="G34" s="176" t="str">
        <f>'E. Strategy'!B22</f>
        <v>Patents can be used to secure the right to produce or sell a product or service in the markets you know. Clusters of patents can be accumulated which, by acting as barriers, make it particularly difficult for competitors to penetrate the market.</v>
      </c>
      <c r="H34" s="177" t="s">
        <v>354</v>
      </c>
      <c r="I34" s="176" t="s">
        <v>39</v>
      </c>
      <c r="J34" s="176" t="str">
        <f>"1 - "&amp;'E. Strategy'!C22</f>
        <v>1 - No</v>
      </c>
      <c r="K34" s="176" t="str">
        <f>"2 - "&amp;'E. Strategy'!D22</f>
        <v>2 - To a minor degree</v>
      </c>
      <c r="L34" s="176" t="str">
        <f>"3 - "&amp;'E. Strategy'!E22</f>
        <v>3 - To some degree</v>
      </c>
      <c r="M34" s="176" t="str">
        <f>"4 - "&amp;'E. Strategy'!F22</f>
        <v>4 - To a large degree</v>
      </c>
      <c r="N34" s="176" t="str">
        <f>"5 - "&amp;'E. Strategy'!G22</f>
        <v>5 - To a very large degree</v>
      </c>
      <c r="O34" s="176">
        <f t="shared" si="0"/>
        <v>0</v>
      </c>
      <c r="P34" s="176" t="str">
        <f>'E. Strategy'!$H22</f>
        <v>no</v>
      </c>
      <c r="Q34" s="176">
        <f t="shared" si="1"/>
        <v>0</v>
      </c>
      <c r="R34" s="176" t="str">
        <f>'E. Strategy'!$I22</f>
        <v>no</v>
      </c>
      <c r="S34" s="176">
        <v>0</v>
      </c>
      <c r="AF34" s="176" t="s">
        <v>355</v>
      </c>
      <c r="AG34" s="176" t="s">
        <v>356</v>
      </c>
      <c r="AH34" s="176" t="s">
        <v>357</v>
      </c>
      <c r="AI34" s="176" t="s">
        <v>358</v>
      </c>
      <c r="AJ34" s="176" t="s">
        <v>359</v>
      </c>
    </row>
    <row r="35" spans="1:36" ht="14.25" customHeight="1">
      <c r="A35" s="176" t="s">
        <v>360</v>
      </c>
      <c r="B35" s="176" t="s">
        <v>34</v>
      </c>
      <c r="C35" s="176" t="s">
        <v>361</v>
      </c>
      <c r="D35" s="176">
        <v>0</v>
      </c>
      <c r="E35" s="176" t="s">
        <v>362</v>
      </c>
      <c r="F35" s="176" t="str">
        <f>C35&amp;":"&amp;" "&amp;'E. Strategy'!A23</f>
        <v>E2: Is the object of the patent to win new markets?</v>
      </c>
      <c r="G35" s="176" t="str">
        <f>'E. Strategy'!B23</f>
        <v>Patents can play a part in ensuring the right to invade and conquer new markets. Clusters of patents can be accumulated/amassed which, by acting as barriers, make it particularly difficult for competitors to penetrate the market.</v>
      </c>
      <c r="H35" s="177" t="s">
        <v>364</v>
      </c>
      <c r="I35" s="176" t="s">
        <v>39</v>
      </c>
      <c r="J35" s="176" t="str">
        <f>"1 - "&amp;'E. Strategy'!C23</f>
        <v>1 - No</v>
      </c>
      <c r="K35" s="176" t="str">
        <f>"2 - "&amp;'E. Strategy'!D23</f>
        <v>2 - To a minor degree</v>
      </c>
      <c r="L35" s="176" t="str">
        <f>"3 - "&amp;'E. Strategy'!E23</f>
        <v>3 - To some degree</v>
      </c>
      <c r="M35" s="176" t="str">
        <f>"4 - "&amp;'E. Strategy'!F23</f>
        <v>4 - To a large degree</v>
      </c>
      <c r="N35" s="176" t="str">
        <f>"5 - "&amp;'E. Strategy'!G23</f>
        <v>5 - To a very large degree</v>
      </c>
      <c r="O35" s="176">
        <f t="shared" si="0"/>
        <v>0</v>
      </c>
      <c r="P35" s="176" t="str">
        <f>'E. Strategy'!$H23</f>
        <v>no</v>
      </c>
      <c r="Q35" s="176">
        <f t="shared" si="1"/>
        <v>0</v>
      </c>
      <c r="R35" s="176" t="str">
        <f>'E. Strategy'!$I23</f>
        <v>no</v>
      </c>
      <c r="S35" s="176">
        <v>0</v>
      </c>
      <c r="AF35" s="176" t="s">
        <v>355</v>
      </c>
      <c r="AG35" s="176" t="s">
        <v>356</v>
      </c>
      <c r="AH35" s="176" t="s">
        <v>357</v>
      </c>
      <c r="AI35" s="176" t="s">
        <v>358</v>
      </c>
      <c r="AJ35" s="176" t="s">
        <v>359</v>
      </c>
    </row>
    <row r="36" spans="1:36" ht="14.25" customHeight="1">
      <c r="A36" s="176" t="s">
        <v>365</v>
      </c>
      <c r="B36" s="176" t="s">
        <v>34</v>
      </c>
      <c r="C36" s="176" t="s">
        <v>366</v>
      </c>
      <c r="D36" s="176">
        <v>0</v>
      </c>
      <c r="E36" s="176" t="s">
        <v>367</v>
      </c>
      <c r="F36" s="176" t="str">
        <f>C36&amp;":"&amp;" "&amp;'E. Strategy'!A24</f>
        <v>E3: Is the object of the patent part of an image-building process?</v>
      </c>
      <c r="G36" s="176" t="str">
        <f>'E. Strategy'!B24</f>
        <v>Patents can be used to demonstrate that a company is innovative, for example, and a forerunner in technological development - or they can be used for some other form of image building.</v>
      </c>
      <c r="H36" s="177" t="s">
        <v>369</v>
      </c>
      <c r="I36" s="176" t="s">
        <v>39</v>
      </c>
      <c r="J36" s="176" t="str">
        <f>"1 - "&amp;'E. Strategy'!C24</f>
        <v>1 - No</v>
      </c>
      <c r="K36" s="176" t="str">
        <f>"2 - "&amp;'E. Strategy'!D24</f>
        <v>2 - To a minor degree</v>
      </c>
      <c r="L36" s="176" t="str">
        <f>"3 - "&amp;'E. Strategy'!E24</f>
        <v>3 - To some degree</v>
      </c>
      <c r="M36" s="176" t="str">
        <f>"4 - "&amp;'E. Strategy'!F24</f>
        <v>4 - To a large degree</v>
      </c>
      <c r="N36" s="176" t="str">
        <f>"5 - "&amp;'E. Strategy'!G24</f>
        <v>5 - To a very large degree</v>
      </c>
      <c r="O36" s="176">
        <f t="shared" si="0"/>
        <v>0</v>
      </c>
      <c r="P36" s="176" t="str">
        <f>'E. Strategy'!$H24</f>
        <v>no</v>
      </c>
      <c r="Q36" s="176">
        <f t="shared" si="1"/>
        <v>0</v>
      </c>
      <c r="R36" s="176" t="str">
        <f>'E. Strategy'!$I24</f>
        <v>no</v>
      </c>
      <c r="S36" s="176">
        <v>0</v>
      </c>
      <c r="AF36" s="176" t="s">
        <v>355</v>
      </c>
      <c r="AG36" s="176" t="s">
        <v>356</v>
      </c>
      <c r="AH36" s="176" t="s">
        <v>357</v>
      </c>
      <c r="AI36" s="176" t="s">
        <v>358</v>
      </c>
      <c r="AJ36" s="176" t="s">
        <v>359</v>
      </c>
    </row>
    <row r="37" spans="1:36" ht="14.25" customHeight="1">
      <c r="A37" s="176" t="s">
        <v>370</v>
      </c>
      <c r="B37" s="176" t="s">
        <v>34</v>
      </c>
      <c r="C37" s="176" t="s">
        <v>371</v>
      </c>
      <c r="D37" s="176">
        <v>0</v>
      </c>
      <c r="E37" s="176" t="s">
        <v>372</v>
      </c>
      <c r="F37" s="176" t="str">
        <f>C37&amp;":"&amp;" "&amp;'E. Strategy'!A25</f>
        <v>E4: Is the object of the patent to ensure "freedom to operate" - to ensure the space for your own development activities?</v>
      </c>
      <c r="G37" s="176" t="str">
        <f>'E. Strategy'!B25</f>
        <v>Patents can be used as elbow room for the company's future technological development so that access to subsequent utilisation in the market is ensured. It is important to be ahead of your competitors in recognising the potential in a technological area.</v>
      </c>
      <c r="H37" s="177" t="s">
        <v>374</v>
      </c>
      <c r="I37" s="176" t="s">
        <v>39</v>
      </c>
      <c r="J37" s="176" t="str">
        <f>"1 - "&amp;'E. Strategy'!C25</f>
        <v>1 - No</v>
      </c>
      <c r="K37" s="176" t="str">
        <f>"2 - "&amp;'E. Strategy'!D25</f>
        <v>2 - To a minor degree</v>
      </c>
      <c r="L37" s="176" t="str">
        <f>"3 - "&amp;'E. Strategy'!E25</f>
        <v>3 - To some degree</v>
      </c>
      <c r="M37" s="176" t="str">
        <f>"4 - "&amp;'E. Strategy'!F25</f>
        <v>4 - To a large degree</v>
      </c>
      <c r="N37" s="176" t="str">
        <f>"5 - "&amp;'E. Strategy'!G25</f>
        <v>5 - To a very large degree</v>
      </c>
      <c r="O37" s="176">
        <f t="shared" si="0"/>
        <v>0</v>
      </c>
      <c r="P37" s="176" t="str">
        <f>'E. Strategy'!$H25</f>
        <v>no</v>
      </c>
      <c r="Q37" s="176">
        <f t="shared" si="1"/>
        <v>0</v>
      </c>
      <c r="R37" s="176" t="str">
        <f>'E. Strategy'!$I25</f>
        <v>no</v>
      </c>
      <c r="S37" s="176">
        <v>0</v>
      </c>
      <c r="AF37" s="176" t="s">
        <v>355</v>
      </c>
      <c r="AG37" s="176" t="s">
        <v>356</v>
      </c>
      <c r="AH37" s="176" t="s">
        <v>357</v>
      </c>
      <c r="AI37" s="176" t="s">
        <v>358</v>
      </c>
      <c r="AJ37" s="176" t="s">
        <v>359</v>
      </c>
    </row>
    <row r="38" spans="1:36" ht="14.25" customHeight="1">
      <c r="A38" s="176" t="s">
        <v>375</v>
      </c>
      <c r="B38" s="176" t="s">
        <v>34</v>
      </c>
      <c r="C38" s="176" t="s">
        <v>376</v>
      </c>
      <c r="D38" s="176">
        <v>0</v>
      </c>
      <c r="E38" s="176" t="s">
        <v>377</v>
      </c>
      <c r="F38" s="176" t="str">
        <f>C38&amp;":"&amp;" "&amp;'E. Strategy'!A26</f>
        <v>E5: Is the object of the patent to restrict competitive development?</v>
      </c>
      <c r="G38" s="176" t="str">
        <f>'E. Strategy'!B26</f>
        <v>Patents can be used to capture areas of technology. This will obstruct future competitive development and competitive access to operate in given markets. If there are already a number of patents within the area in question, it will be extremely difficult for the competitor to develop his own products.</v>
      </c>
      <c r="H38" s="177" t="s">
        <v>379</v>
      </c>
      <c r="I38" s="176" t="s">
        <v>39</v>
      </c>
      <c r="J38" s="176" t="str">
        <f>"1 - "&amp;'E. Strategy'!C26</f>
        <v>1 - No</v>
      </c>
      <c r="K38" s="176" t="str">
        <f>"2 - "&amp;'E. Strategy'!D26</f>
        <v>2 - To a minor degree</v>
      </c>
      <c r="L38" s="176" t="str">
        <f>"3 - "&amp;'E. Strategy'!E26</f>
        <v>3 - To some degree</v>
      </c>
      <c r="M38" s="176" t="str">
        <f>"4 - "&amp;'E. Strategy'!F26</f>
        <v>4 - To a large degree</v>
      </c>
      <c r="N38" s="176" t="str">
        <f>"5 - "&amp;'E. Strategy'!G26</f>
        <v>5 - To a very large degree</v>
      </c>
      <c r="O38" s="176">
        <f t="shared" si="0"/>
        <v>0</v>
      </c>
      <c r="P38" s="176" t="str">
        <f>'E. Strategy'!$H26</f>
        <v>no</v>
      </c>
      <c r="Q38" s="176">
        <f t="shared" si="1"/>
        <v>0</v>
      </c>
      <c r="R38" s="176" t="str">
        <f>'E. Strategy'!$I26</f>
        <v>no</v>
      </c>
      <c r="S38" s="176">
        <v>0</v>
      </c>
      <c r="AF38" s="176" t="s">
        <v>355</v>
      </c>
      <c r="AG38" s="176" t="s">
        <v>356</v>
      </c>
      <c r="AH38" s="176" t="s">
        <v>357</v>
      </c>
      <c r="AI38" s="176" t="s">
        <v>358</v>
      </c>
      <c r="AJ38" s="176" t="s">
        <v>359</v>
      </c>
    </row>
    <row r="39" spans="1:36" ht="14.25" customHeight="1">
      <c r="A39" s="176" t="s">
        <v>380</v>
      </c>
      <c r="B39" s="176" t="s">
        <v>34</v>
      </c>
      <c r="C39" s="176" t="s">
        <v>381</v>
      </c>
      <c r="D39" s="176">
        <v>0</v>
      </c>
      <c r="E39" s="176" t="s">
        <v>382</v>
      </c>
      <c r="F39" s="176" t="str">
        <f>C39&amp;":"&amp;" "&amp;'E. Strategy'!A27</f>
        <v>E6: Does the company use the patent for licence or sales agreements?</v>
      </c>
      <c r="G39" s="176" t="str">
        <f>'E. Strategy'!B27</f>
        <v>Patents can form the basis for establishing licence or sales agreements for technological knowledge, or they can be an instrument in cross-licensing agreements.</v>
      </c>
      <c r="H39" s="177" t="s">
        <v>384</v>
      </c>
      <c r="I39" s="176" t="s">
        <v>39</v>
      </c>
      <c r="J39" s="176" t="str">
        <f>"1 - "&amp;'E. Strategy'!C27</f>
        <v>1 - No</v>
      </c>
      <c r="K39" s="176" t="str">
        <f>"2 - "&amp;'E. Strategy'!D27</f>
        <v>2 - To a minor degree</v>
      </c>
      <c r="L39" s="176" t="str">
        <f>"3 - "&amp;'E. Strategy'!E27</f>
        <v>3 - To some degree</v>
      </c>
      <c r="M39" s="176" t="str">
        <f>"4 - "&amp;'E. Strategy'!F27</f>
        <v>4 - To a large degree</v>
      </c>
      <c r="N39" s="176" t="str">
        <f>"5 - "&amp;'E. Strategy'!G27</f>
        <v>5 - To a very large degree</v>
      </c>
      <c r="O39" s="176">
        <f t="shared" si="0"/>
        <v>0</v>
      </c>
      <c r="P39" s="176" t="str">
        <f>'E. Strategy'!$H27</f>
        <v>no</v>
      </c>
      <c r="Q39" s="176">
        <f t="shared" si="1"/>
        <v>0</v>
      </c>
      <c r="R39" s="176" t="str">
        <f>'E. Strategy'!$I27</f>
        <v>no</v>
      </c>
      <c r="S39" s="176">
        <v>0</v>
      </c>
      <c r="AF39" s="176" t="s">
        <v>355</v>
      </c>
      <c r="AG39" s="176" t="s">
        <v>356</v>
      </c>
      <c r="AH39" s="176" t="s">
        <v>357</v>
      </c>
      <c r="AI39" s="176" t="s">
        <v>358</v>
      </c>
      <c r="AJ39" s="176" t="s">
        <v>359</v>
      </c>
    </row>
    <row r="40" spans="1:36" ht="14.25" customHeight="1">
      <c r="A40" s="176" t="s">
        <v>385</v>
      </c>
      <c r="B40" s="176" t="s">
        <v>34</v>
      </c>
      <c r="C40" s="176" t="s">
        <v>386</v>
      </c>
      <c r="D40" s="176">
        <v>0</v>
      </c>
      <c r="E40" s="176" t="s">
        <v>387</v>
      </c>
      <c r="F40" s="176" t="str">
        <f>C40&amp;":"&amp;" "&amp;'E. Strategy'!A28</f>
        <v>E7: Does the patent form part of the company's core-technology areas?</v>
      </c>
      <c r="G40" s="176" t="str">
        <f>'E. Strategy'!B28</f>
        <v>A patent can be part of one or more of the company's core-technology areas, either independently or in connection with other company patents.</v>
      </c>
      <c r="H40" s="177" t="s">
        <v>389</v>
      </c>
      <c r="I40" s="176" t="s">
        <v>39</v>
      </c>
      <c r="J40" s="176" t="str">
        <f>"1 - "&amp;'E. Strategy'!C28</f>
        <v>1 - No</v>
      </c>
      <c r="K40" s="176" t="str">
        <f>"2 - "&amp;'E. Strategy'!D28</f>
        <v>2 - To a minor degree</v>
      </c>
      <c r="L40" s="176" t="str">
        <f>"3 - "&amp;'E. Strategy'!E28</f>
        <v>3 - To some degree</v>
      </c>
      <c r="M40" s="176" t="str">
        <f>"4 - "&amp;'E. Strategy'!F28</f>
        <v>4 - To a large degree</v>
      </c>
      <c r="N40" s="176" t="str">
        <f>"5 - "&amp;'E. Strategy'!G28</f>
        <v>5 - To a very large degree</v>
      </c>
      <c r="O40" s="176">
        <f t="shared" si="0"/>
        <v>0</v>
      </c>
      <c r="P40" s="176" t="str">
        <f>'E. Strategy'!$H28</f>
        <v>no</v>
      </c>
      <c r="Q40" s="176">
        <f t="shared" si="1"/>
        <v>0</v>
      </c>
      <c r="R40" s="176" t="str">
        <f>'E. Strategy'!$I28</f>
        <v>no</v>
      </c>
      <c r="S40" s="176">
        <v>0</v>
      </c>
      <c r="AF40" s="176" t="s">
        <v>355</v>
      </c>
      <c r="AG40" s="176" t="s">
        <v>356</v>
      </c>
      <c r="AH40" s="176" t="s">
        <v>357</v>
      </c>
      <c r="AI40" s="176" t="s">
        <v>358</v>
      </c>
      <c r="AJ40" s="176" t="s">
        <v>359</v>
      </c>
    </row>
    <row r="41" spans="1:36" ht="14.25" customHeight="1">
      <c r="A41" s="176" t="s">
        <v>390</v>
      </c>
      <c r="B41" s="176" t="s">
        <v>34</v>
      </c>
      <c r="C41" s="176" t="s">
        <v>391</v>
      </c>
      <c r="D41" s="176">
        <v>0</v>
      </c>
      <c r="E41" s="176" t="s">
        <v>392</v>
      </c>
      <c r="F41" s="176" t="str">
        <f>C41&amp;":"&amp;" "&amp;'E. Strategy'!A29</f>
        <v>E8: Is there alignment between the patent and the company's business strategy?</v>
      </c>
      <c r="G41" s="176" t="str">
        <f>'E. Strategy'!B29</f>
        <v>There are various ways in which a patent can contribute to the company's business strategy - or vice versa, so that a particular patent field benefits from the support of the business strategy.</v>
      </c>
      <c r="H41" s="177" t="s">
        <v>394</v>
      </c>
      <c r="I41" s="176" t="s">
        <v>39</v>
      </c>
      <c r="J41" s="176" t="str">
        <f>"1 - "&amp;'E. Strategy'!C29</f>
        <v>1 - No</v>
      </c>
      <c r="K41" s="176" t="str">
        <f>"2 - "&amp;'E. Strategy'!D29</f>
        <v>2 - To a minor degree</v>
      </c>
      <c r="L41" s="176" t="str">
        <f>"3 - "&amp;'E. Strategy'!E29</f>
        <v>3 - To some degree</v>
      </c>
      <c r="M41" s="176" t="str">
        <f>"4 - "&amp;'E. Strategy'!F29</f>
        <v>4 - To a large degree</v>
      </c>
      <c r="N41" s="176" t="str">
        <f>"5 - "&amp;'E. Strategy'!G29</f>
        <v>5 - To a very large degree</v>
      </c>
      <c r="O41" s="176">
        <f t="shared" si="0"/>
        <v>0</v>
      </c>
      <c r="P41" s="176" t="str">
        <f>'E. Strategy'!$H29</f>
        <v>no</v>
      </c>
      <c r="Q41" s="176">
        <f t="shared" si="1"/>
        <v>0</v>
      </c>
      <c r="R41" s="176" t="str">
        <f>'E. Strategy'!$I29</f>
        <v>no</v>
      </c>
      <c r="S41" s="176">
        <v>0</v>
      </c>
      <c r="AF41" s="176" t="s">
        <v>355</v>
      </c>
      <c r="AG41" s="176" t="s">
        <v>356</v>
      </c>
      <c r="AH41" s="176" t="s">
        <v>357</v>
      </c>
      <c r="AI41" s="176" t="s">
        <v>358</v>
      </c>
      <c r="AJ41" s="176" t="s">
        <v>359</v>
      </c>
    </row>
    <row r="42" spans="1:36" ht="14.25" customHeight="1"/>
    <row r="43" spans="1:36" ht="14.25" customHeight="1" thickBot="1">
      <c r="Z43" t="s">
        <v>542</v>
      </c>
    </row>
    <row r="44" spans="1:36" ht="14.25" customHeight="1" thickBot="1">
      <c r="Z44" s="44" t="s">
        <v>543</v>
      </c>
    </row>
    <row r="45" spans="1:36" ht="14.25" customHeight="1" thickBot="1">
      <c r="Z45" t="s">
        <v>544</v>
      </c>
    </row>
    <row r="46" spans="1:36" ht="14.25" customHeight="1" thickBot="1">
      <c r="Z46" s="44" t="s">
        <v>545</v>
      </c>
    </row>
    <row r="47" spans="1:36" ht="14.25" customHeight="1"/>
    <row r="48" spans="1:36"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sheetProtection algorithmName="SHA-512" hashValue="WSZcCq2KO7ais37QYiCeUrjTrCJjYkq8BzlCzqdqvD96t64fnjFs7vwXkhdMhSSAj5IIbMkc+aVprNPv4JsWtg==" saltValue="dOYHEMj/rV0A1SCKbgU37g==" spinCount="100000" sheet="1" objects="1" scenarios="1" selectLockedCells="1" selectUnlockedCells="1"/>
  <phoneticPr fontId="22" type="noConversion"/>
  <pageMargins left="0.7" right="0.7" top="0.75" bottom="0.75" header="0" footer="0"/>
  <pageSetup paperSize="9" orientation="portrai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6306A-12C6-4BA5-A098-0EED86C26E70}">
  <sheetPr>
    <tabColor theme="5"/>
  </sheetPr>
  <dimension ref="A1:AA1000"/>
  <sheetViews>
    <sheetView zoomScale="80" zoomScaleNormal="80" workbookViewId="0">
      <pane xSplit="2" topLeftCell="C1" activePane="topRight" state="frozen"/>
      <selection activeCell="D14" sqref="D14"/>
      <selection pane="topRight" activeCell="B4" sqref="B4"/>
    </sheetView>
  </sheetViews>
  <sheetFormatPr defaultColWidth="14.44140625" defaultRowHeight="15" customHeight="1"/>
  <cols>
    <col min="1" max="1" width="87.88671875" customWidth="1"/>
    <col min="2" max="2" width="34.33203125" customWidth="1"/>
    <col min="3" max="11" width="37.6640625" bestFit="1" customWidth="1"/>
    <col min="12" max="13" width="38.6640625" bestFit="1" customWidth="1"/>
    <col min="14" max="27" width="38.6640625" hidden="1" customWidth="1"/>
  </cols>
  <sheetData>
    <row r="1" spans="1:27" ht="14.25" customHeight="1">
      <c r="A1" s="30" t="s">
        <v>1192</v>
      </c>
      <c r="B1" s="31" t="s">
        <v>854</v>
      </c>
      <c r="C1" s="32" t="s">
        <v>856</v>
      </c>
      <c r="D1" s="32" t="s">
        <v>858</v>
      </c>
      <c r="E1" s="32" t="s">
        <v>860</v>
      </c>
      <c r="F1" s="32" t="s">
        <v>862</v>
      </c>
      <c r="G1" s="32" t="s">
        <v>864</v>
      </c>
      <c r="H1" s="32" t="s">
        <v>866</v>
      </c>
      <c r="I1" s="32" t="s">
        <v>868</v>
      </c>
      <c r="J1" s="32" t="s">
        <v>870</v>
      </c>
      <c r="K1" s="32" t="s">
        <v>872</v>
      </c>
      <c r="L1" s="32" t="s">
        <v>874</v>
      </c>
      <c r="M1" s="32" t="s">
        <v>876</v>
      </c>
      <c r="N1" s="32" t="s">
        <v>878</v>
      </c>
      <c r="O1" s="32" t="s">
        <v>880</v>
      </c>
      <c r="P1" s="32" t="s">
        <v>882</v>
      </c>
      <c r="Q1" s="32" t="s">
        <v>884</v>
      </c>
      <c r="R1" s="32" t="s">
        <v>886</v>
      </c>
      <c r="S1" s="32" t="s">
        <v>888</v>
      </c>
      <c r="T1" s="32" t="s">
        <v>890</v>
      </c>
      <c r="U1" s="32" t="s">
        <v>892</v>
      </c>
      <c r="V1" s="32" t="s">
        <v>894</v>
      </c>
      <c r="W1" s="32" t="s">
        <v>896</v>
      </c>
      <c r="X1" s="32" t="s">
        <v>898</v>
      </c>
      <c r="Y1" s="32" t="s">
        <v>900</v>
      </c>
      <c r="Z1" s="32" t="s">
        <v>902</v>
      </c>
      <c r="AA1" s="32" t="s">
        <v>904</v>
      </c>
    </row>
    <row r="2" spans="1:27" ht="14.25" customHeight="1" thickBot="1">
      <c r="A2" s="26" t="s">
        <v>1193</v>
      </c>
      <c r="B2" s="36" t="s">
        <v>1194</v>
      </c>
      <c r="C2" s="60" t="s">
        <v>1195</v>
      </c>
      <c r="D2" s="60" t="s">
        <v>1196</v>
      </c>
      <c r="E2" s="60" t="s">
        <v>912</v>
      </c>
      <c r="F2" s="60" t="s">
        <v>912</v>
      </c>
      <c r="G2" s="60" t="s">
        <v>912</v>
      </c>
      <c r="H2" s="60" t="s">
        <v>912</v>
      </c>
      <c r="I2" s="60" t="s">
        <v>912</v>
      </c>
      <c r="J2" s="60" t="s">
        <v>912</v>
      </c>
      <c r="K2" s="60" t="s">
        <v>912</v>
      </c>
      <c r="L2" s="60" t="s">
        <v>912</v>
      </c>
      <c r="M2" s="60" t="s">
        <v>912</v>
      </c>
      <c r="N2" s="60" t="s">
        <v>912</v>
      </c>
      <c r="O2" s="60" t="s">
        <v>912</v>
      </c>
      <c r="P2" s="60" t="s">
        <v>912</v>
      </c>
      <c r="Q2" s="60" t="s">
        <v>912</v>
      </c>
      <c r="R2" s="60" t="s">
        <v>912</v>
      </c>
      <c r="S2" s="60" t="s">
        <v>912</v>
      </c>
      <c r="T2" s="60" t="s">
        <v>912</v>
      </c>
      <c r="U2" s="60" t="s">
        <v>912</v>
      </c>
      <c r="V2" s="60" t="s">
        <v>912</v>
      </c>
      <c r="W2" s="60" t="s">
        <v>912</v>
      </c>
      <c r="X2" s="60" t="s">
        <v>912</v>
      </c>
      <c r="Y2" s="60" t="s">
        <v>912</v>
      </c>
      <c r="Z2" s="60" t="s">
        <v>912</v>
      </c>
      <c r="AA2" s="60" t="s">
        <v>912</v>
      </c>
    </row>
    <row r="3" spans="1:27" ht="14.25" customHeight="1" thickTop="1" thickBot="1">
      <c r="A3" s="26" t="s">
        <v>1197</v>
      </c>
      <c r="B3" s="36" t="s">
        <v>1198</v>
      </c>
      <c r="C3" s="63">
        <v>0.15</v>
      </c>
      <c r="D3" s="63">
        <v>2.5000000000000001E-2</v>
      </c>
      <c r="E3" s="63"/>
      <c r="F3" s="63"/>
      <c r="G3" s="63"/>
      <c r="H3" s="63"/>
      <c r="I3" s="63"/>
      <c r="J3" s="63"/>
      <c r="K3" s="63"/>
      <c r="L3" s="63"/>
      <c r="M3" s="63"/>
      <c r="N3" s="63"/>
      <c r="O3" s="63"/>
      <c r="P3" s="63"/>
      <c r="Q3" s="63"/>
      <c r="R3" s="63"/>
      <c r="S3" s="63"/>
      <c r="T3" s="63"/>
      <c r="U3" s="63"/>
      <c r="V3" s="63"/>
      <c r="W3" s="63"/>
      <c r="X3" s="63"/>
      <c r="Y3" s="63"/>
      <c r="Z3" s="63"/>
      <c r="AA3" s="63"/>
    </row>
    <row r="4" spans="1:27" ht="14.25" customHeight="1" thickTop="1" thickBot="1">
      <c r="A4" s="26" t="s">
        <v>1199</v>
      </c>
      <c r="B4" s="36" t="s">
        <v>1200</v>
      </c>
      <c r="C4" s="64">
        <v>4</v>
      </c>
      <c r="D4" s="64">
        <v>1.5</v>
      </c>
      <c r="E4" s="64"/>
      <c r="F4" s="64"/>
      <c r="G4" s="64"/>
      <c r="H4" s="64"/>
      <c r="I4" s="64"/>
      <c r="J4" s="64"/>
      <c r="K4" s="64"/>
      <c r="L4" s="64"/>
      <c r="M4" s="64"/>
      <c r="N4" s="64"/>
      <c r="O4" s="64"/>
      <c r="P4" s="64"/>
      <c r="Q4" s="64"/>
      <c r="R4" s="64"/>
      <c r="S4" s="64"/>
      <c r="T4" s="64"/>
      <c r="U4" s="64"/>
      <c r="V4" s="64"/>
      <c r="W4" s="64"/>
      <c r="X4" s="64"/>
      <c r="Y4" s="64"/>
      <c r="Z4" s="64"/>
      <c r="AA4" s="64"/>
    </row>
    <row r="5" spans="1:27" ht="14.25" customHeight="1" thickTop="1">
      <c r="A5" s="26" t="s">
        <v>1201</v>
      </c>
      <c r="B5" s="36" t="s">
        <v>1202</v>
      </c>
      <c r="C5" s="62" t="s">
        <v>1203</v>
      </c>
      <c r="D5" s="62" t="s">
        <v>1204</v>
      </c>
      <c r="E5" s="62" t="s">
        <v>912</v>
      </c>
      <c r="F5" s="62" t="s">
        <v>912</v>
      </c>
      <c r="G5" s="62" t="s">
        <v>912</v>
      </c>
      <c r="H5" s="62" t="s">
        <v>912</v>
      </c>
      <c r="I5" s="62" t="s">
        <v>912</v>
      </c>
      <c r="J5" s="62" t="s">
        <v>912</v>
      </c>
      <c r="K5" s="62" t="s">
        <v>912</v>
      </c>
      <c r="L5" s="62" t="s">
        <v>912</v>
      </c>
      <c r="M5" s="62" t="s">
        <v>912</v>
      </c>
      <c r="N5" s="62" t="s">
        <v>912</v>
      </c>
      <c r="O5" s="62" t="s">
        <v>912</v>
      </c>
      <c r="P5" s="62" t="s">
        <v>912</v>
      </c>
      <c r="Q5" s="62" t="s">
        <v>912</v>
      </c>
      <c r="R5" s="62" t="s">
        <v>912</v>
      </c>
      <c r="S5" s="62" t="s">
        <v>912</v>
      </c>
      <c r="T5" s="62" t="s">
        <v>912</v>
      </c>
      <c r="U5" s="62" t="s">
        <v>912</v>
      </c>
      <c r="V5" s="62" t="s">
        <v>912</v>
      </c>
      <c r="W5" s="62" t="s">
        <v>912</v>
      </c>
      <c r="X5" s="62" t="s">
        <v>912</v>
      </c>
      <c r="Y5" s="62" t="s">
        <v>912</v>
      </c>
      <c r="Z5" s="62" t="s">
        <v>912</v>
      </c>
      <c r="AA5" s="62" t="s">
        <v>912</v>
      </c>
    </row>
    <row r="6" spans="1:27" ht="14.25" customHeight="1" thickBot="1">
      <c r="A6" s="26" t="s">
        <v>1205</v>
      </c>
      <c r="B6" s="36" t="s">
        <v>1206</v>
      </c>
      <c r="C6" s="60" t="s">
        <v>1207</v>
      </c>
      <c r="D6" s="60" t="s">
        <v>1208</v>
      </c>
      <c r="E6" s="60" t="s">
        <v>912</v>
      </c>
      <c r="F6" s="60" t="s">
        <v>912</v>
      </c>
      <c r="G6" s="60" t="s">
        <v>912</v>
      </c>
      <c r="H6" s="60" t="s">
        <v>912</v>
      </c>
      <c r="I6" s="60" t="s">
        <v>912</v>
      </c>
      <c r="J6" s="60" t="s">
        <v>912</v>
      </c>
      <c r="K6" s="60" t="s">
        <v>912</v>
      </c>
      <c r="L6" s="60" t="s">
        <v>912</v>
      </c>
      <c r="M6" s="60" t="s">
        <v>912</v>
      </c>
      <c r="N6" s="60" t="s">
        <v>912</v>
      </c>
      <c r="O6" s="60" t="s">
        <v>912</v>
      </c>
      <c r="P6" s="60" t="s">
        <v>912</v>
      </c>
      <c r="Q6" s="60" t="s">
        <v>912</v>
      </c>
      <c r="R6" s="60" t="s">
        <v>912</v>
      </c>
      <c r="S6" s="60" t="s">
        <v>912</v>
      </c>
      <c r="T6" s="60" t="s">
        <v>912</v>
      </c>
      <c r="U6" s="60" t="s">
        <v>912</v>
      </c>
      <c r="V6" s="60" t="s">
        <v>912</v>
      </c>
      <c r="W6" s="60" t="s">
        <v>912</v>
      </c>
      <c r="X6" s="60" t="s">
        <v>912</v>
      </c>
      <c r="Y6" s="60" t="s">
        <v>912</v>
      </c>
      <c r="Z6" s="60" t="s">
        <v>912</v>
      </c>
      <c r="AA6" s="60" t="s">
        <v>912</v>
      </c>
    </row>
    <row r="7" spans="1:27" ht="14.25" customHeight="1" thickTop="1" thickBot="1">
      <c r="A7" s="26" t="s">
        <v>1209</v>
      </c>
      <c r="B7" s="36" t="s">
        <v>1210</v>
      </c>
      <c r="C7" s="65">
        <v>0.06</v>
      </c>
      <c r="D7" s="65">
        <v>0.06</v>
      </c>
      <c r="E7" s="65"/>
      <c r="F7" s="65"/>
      <c r="G7" s="65"/>
      <c r="H7" s="65"/>
      <c r="I7" s="65"/>
      <c r="J7" s="65"/>
      <c r="K7" s="65"/>
      <c r="L7" s="65"/>
      <c r="M7" s="65"/>
      <c r="N7" s="65"/>
      <c r="O7" s="65"/>
      <c r="P7" s="65"/>
      <c r="Q7" s="65"/>
      <c r="R7" s="65"/>
      <c r="S7" s="65"/>
      <c r="T7" s="65"/>
      <c r="U7" s="65"/>
      <c r="V7" s="65"/>
      <c r="W7" s="65"/>
      <c r="X7" s="65"/>
      <c r="Y7" s="65"/>
      <c r="Z7" s="65"/>
      <c r="AA7" s="65"/>
    </row>
    <row r="8" spans="1:27" ht="14.25" customHeight="1" thickTop="1">
      <c r="A8" s="26" t="s">
        <v>1211</v>
      </c>
      <c r="B8" s="36" t="s">
        <v>1212</v>
      </c>
      <c r="C8" s="62" t="s">
        <v>1213</v>
      </c>
      <c r="D8" s="62" t="s">
        <v>1214</v>
      </c>
      <c r="E8" s="62" t="s">
        <v>912</v>
      </c>
      <c r="F8" s="62" t="s">
        <v>912</v>
      </c>
      <c r="G8" s="62" t="s">
        <v>912</v>
      </c>
      <c r="H8" s="62" t="s">
        <v>912</v>
      </c>
      <c r="I8" s="62" t="s">
        <v>912</v>
      </c>
      <c r="J8" s="62" t="s">
        <v>912</v>
      </c>
      <c r="K8" s="62" t="s">
        <v>912</v>
      </c>
      <c r="L8" s="62" t="s">
        <v>912</v>
      </c>
      <c r="M8" s="62" t="s">
        <v>912</v>
      </c>
      <c r="N8" s="62" t="s">
        <v>912</v>
      </c>
      <c r="O8" s="62" t="s">
        <v>912</v>
      </c>
      <c r="P8" s="62" t="s">
        <v>912</v>
      </c>
      <c r="Q8" s="62" t="s">
        <v>912</v>
      </c>
      <c r="R8" s="62" t="s">
        <v>912</v>
      </c>
      <c r="S8" s="62" t="s">
        <v>912</v>
      </c>
      <c r="T8" s="62" t="s">
        <v>912</v>
      </c>
      <c r="U8" s="62" t="s">
        <v>912</v>
      </c>
      <c r="V8" s="62" t="s">
        <v>912</v>
      </c>
      <c r="W8" s="62" t="s">
        <v>912</v>
      </c>
      <c r="X8" s="62" t="s">
        <v>912</v>
      </c>
      <c r="Y8" s="62" t="s">
        <v>912</v>
      </c>
      <c r="Z8" s="62" t="s">
        <v>912</v>
      </c>
      <c r="AA8" s="62" t="s">
        <v>912</v>
      </c>
    </row>
    <row r="9" spans="1:27" ht="14.25" customHeight="1">
      <c r="A9" s="26" t="s">
        <v>1215</v>
      </c>
      <c r="B9" s="36" t="s">
        <v>1216</v>
      </c>
      <c r="C9" s="59" t="s">
        <v>1217</v>
      </c>
      <c r="D9" s="59" t="s">
        <v>1217</v>
      </c>
      <c r="E9" s="59" t="s">
        <v>912</v>
      </c>
      <c r="F9" s="59" t="s">
        <v>912</v>
      </c>
      <c r="G9" s="59" t="s">
        <v>912</v>
      </c>
      <c r="H9" s="59" t="s">
        <v>912</v>
      </c>
      <c r="I9" s="59" t="s">
        <v>912</v>
      </c>
      <c r="J9" s="59" t="s">
        <v>912</v>
      </c>
      <c r="K9" s="59" t="s">
        <v>912</v>
      </c>
      <c r="L9" s="59" t="s">
        <v>912</v>
      </c>
      <c r="M9" s="59" t="s">
        <v>912</v>
      </c>
      <c r="N9" s="59" t="s">
        <v>912</v>
      </c>
      <c r="O9" s="59" t="s">
        <v>912</v>
      </c>
      <c r="P9" s="59" t="s">
        <v>912</v>
      </c>
      <c r="Q9" s="59" t="s">
        <v>912</v>
      </c>
      <c r="R9" s="59" t="s">
        <v>912</v>
      </c>
      <c r="S9" s="59" t="s">
        <v>912</v>
      </c>
      <c r="T9" s="59" t="s">
        <v>912</v>
      </c>
      <c r="U9" s="59" t="s">
        <v>912</v>
      </c>
      <c r="V9" s="59" t="s">
        <v>912</v>
      </c>
      <c r="W9" s="59" t="s">
        <v>912</v>
      </c>
      <c r="X9" s="59" t="s">
        <v>912</v>
      </c>
      <c r="Y9" s="59" t="s">
        <v>912</v>
      </c>
      <c r="Z9" s="59" t="s">
        <v>912</v>
      </c>
      <c r="AA9" s="59" t="s">
        <v>912</v>
      </c>
    </row>
    <row r="10" spans="1:27" ht="14.25" customHeight="1">
      <c r="A10" s="26" t="s">
        <v>1218</v>
      </c>
      <c r="B10" s="36" t="s">
        <v>1219</v>
      </c>
      <c r="C10" s="59" t="s">
        <v>1220</v>
      </c>
      <c r="D10" s="59" t="s">
        <v>1221</v>
      </c>
      <c r="E10" s="59" t="s">
        <v>912</v>
      </c>
      <c r="F10" s="59" t="s">
        <v>912</v>
      </c>
      <c r="G10" s="59" t="s">
        <v>912</v>
      </c>
      <c r="H10" s="59" t="s">
        <v>912</v>
      </c>
      <c r="I10" s="59" t="s">
        <v>912</v>
      </c>
      <c r="J10" s="59" t="s">
        <v>912</v>
      </c>
      <c r="K10" s="59" t="s">
        <v>912</v>
      </c>
      <c r="L10" s="59" t="s">
        <v>912</v>
      </c>
      <c r="M10" s="59" t="s">
        <v>912</v>
      </c>
      <c r="N10" s="59" t="s">
        <v>912</v>
      </c>
      <c r="O10" s="59" t="s">
        <v>912</v>
      </c>
      <c r="P10" s="59" t="s">
        <v>912</v>
      </c>
      <c r="Q10" s="59" t="s">
        <v>912</v>
      </c>
      <c r="R10" s="59" t="s">
        <v>912</v>
      </c>
      <c r="S10" s="59" t="s">
        <v>912</v>
      </c>
      <c r="T10" s="59" t="s">
        <v>912</v>
      </c>
      <c r="U10" s="59" t="s">
        <v>912</v>
      </c>
      <c r="V10" s="59" t="s">
        <v>912</v>
      </c>
      <c r="W10" s="59" t="s">
        <v>912</v>
      </c>
      <c r="X10" s="59" t="s">
        <v>912</v>
      </c>
      <c r="Y10" s="59" t="s">
        <v>912</v>
      </c>
      <c r="Z10" s="59" t="s">
        <v>912</v>
      </c>
      <c r="AA10" s="59" t="s">
        <v>912</v>
      </c>
    </row>
    <row r="11" spans="1:27" ht="14.25" customHeight="1">
      <c r="B11" s="5"/>
    </row>
    <row r="12" spans="1:27" ht="14.25" customHeight="1">
      <c r="A12" s="216" t="s">
        <v>947</v>
      </c>
      <c r="B12" s="217"/>
      <c r="C12" s="11" t="s">
        <v>1222</v>
      </c>
      <c r="D12" s="11" t="s">
        <v>1223</v>
      </c>
      <c r="E12" s="11" t="s">
        <v>1224</v>
      </c>
      <c r="F12" s="11" t="s">
        <v>1225</v>
      </c>
      <c r="G12" s="11" t="s">
        <v>1226</v>
      </c>
      <c r="H12" s="11" t="s">
        <v>1227</v>
      </c>
      <c r="I12" s="11" t="s">
        <v>1228</v>
      </c>
      <c r="J12" s="11" t="s">
        <v>1229</v>
      </c>
      <c r="K12" s="11" t="s">
        <v>1230</v>
      </c>
      <c r="L12" s="11" t="s">
        <v>1231</v>
      </c>
      <c r="M12" s="11" t="s">
        <v>1232</v>
      </c>
      <c r="N12" s="11" t="s">
        <v>1233</v>
      </c>
      <c r="O12" s="11" t="s">
        <v>1234</v>
      </c>
      <c r="P12" s="11" t="s">
        <v>1235</v>
      </c>
      <c r="Q12" s="11" t="s">
        <v>1236</v>
      </c>
      <c r="R12" s="11" t="s">
        <v>1237</v>
      </c>
      <c r="S12" s="11" t="s">
        <v>1238</v>
      </c>
      <c r="T12" s="11" t="s">
        <v>1239</v>
      </c>
      <c r="U12" s="11" t="s">
        <v>1240</v>
      </c>
      <c r="V12" s="11" t="s">
        <v>1241</v>
      </c>
      <c r="W12" s="11" t="s">
        <v>1242</v>
      </c>
      <c r="X12" s="11" t="s">
        <v>1243</v>
      </c>
      <c r="Y12" s="11" t="s">
        <v>1244</v>
      </c>
      <c r="Z12" s="11" t="s">
        <v>1245</v>
      </c>
      <c r="AA12" s="12" t="s">
        <v>1246</v>
      </c>
    </row>
    <row r="13" spans="1:27" ht="14.4">
      <c r="A13" s="214" t="s">
        <v>1193</v>
      </c>
      <c r="B13" s="215"/>
      <c r="C13" s="126"/>
      <c r="D13" s="179"/>
      <c r="E13" s="179"/>
      <c r="F13" s="127"/>
      <c r="G13" s="127"/>
      <c r="H13" s="127"/>
      <c r="I13" s="127"/>
      <c r="J13" s="127"/>
      <c r="K13" s="127"/>
      <c r="L13" s="127"/>
      <c r="M13" s="127"/>
      <c r="N13" s="127"/>
      <c r="O13" s="127"/>
      <c r="P13" s="127"/>
      <c r="Q13" s="127"/>
      <c r="R13" s="127"/>
      <c r="S13" s="127"/>
      <c r="T13" s="127"/>
      <c r="U13" s="127"/>
      <c r="V13" s="127"/>
      <c r="W13" s="127"/>
      <c r="X13" s="127"/>
      <c r="Y13" s="127"/>
      <c r="Z13" s="127"/>
      <c r="AA13" s="127"/>
    </row>
    <row r="14" spans="1:27" ht="14.4">
      <c r="A14" s="214" t="s">
        <v>1197</v>
      </c>
      <c r="B14" s="215"/>
      <c r="C14" s="126"/>
      <c r="D14" s="126"/>
      <c r="E14" s="179"/>
      <c r="F14" s="127"/>
      <c r="G14" s="127"/>
      <c r="H14" s="127"/>
      <c r="I14" s="127"/>
      <c r="J14" s="127"/>
      <c r="K14" s="127"/>
      <c r="L14" s="127"/>
      <c r="M14" s="127"/>
      <c r="N14" s="127"/>
      <c r="O14" s="127"/>
      <c r="P14" s="127"/>
      <c r="Q14" s="127"/>
      <c r="R14" s="127"/>
      <c r="S14" s="127"/>
      <c r="T14" s="127"/>
      <c r="U14" s="127"/>
      <c r="V14" s="127"/>
      <c r="W14" s="127"/>
      <c r="X14" s="127"/>
      <c r="Y14" s="127"/>
      <c r="Z14" s="127"/>
      <c r="AA14" s="127"/>
    </row>
    <row r="15" spans="1:27" ht="14.4">
      <c r="A15" s="214" t="s">
        <v>1199</v>
      </c>
      <c r="B15" s="215"/>
      <c r="C15" s="126"/>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row>
    <row r="16" spans="1:27" ht="14.4">
      <c r="A16" s="214" t="s">
        <v>1201</v>
      </c>
      <c r="B16" s="215"/>
      <c r="C16" s="126"/>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row>
    <row r="17" spans="1:27" ht="14.4">
      <c r="A17" s="214" t="s">
        <v>1205</v>
      </c>
      <c r="B17" s="215"/>
      <c r="C17" s="126"/>
      <c r="D17" s="127"/>
      <c r="E17" s="127"/>
      <c r="F17" s="127"/>
      <c r="G17" s="127"/>
      <c r="H17" s="127"/>
      <c r="I17" s="127"/>
      <c r="J17" s="127"/>
      <c r="K17" s="127"/>
      <c r="L17" s="127"/>
      <c r="M17" s="127"/>
      <c r="N17" s="127"/>
      <c r="O17" s="127"/>
      <c r="P17" s="127"/>
      <c r="Q17" s="127"/>
      <c r="R17" s="127"/>
      <c r="S17" s="127"/>
      <c r="T17" s="127"/>
      <c r="U17" s="127"/>
      <c r="V17" s="127"/>
      <c r="W17" s="127"/>
      <c r="X17" s="127"/>
      <c r="Y17" s="127"/>
      <c r="Z17" s="127"/>
      <c r="AA17" s="127"/>
    </row>
    <row r="18" spans="1:27" ht="14.4">
      <c r="A18" s="214" t="s">
        <v>1209</v>
      </c>
      <c r="B18" s="215"/>
      <c r="C18" s="126"/>
      <c r="D18" s="127"/>
      <c r="E18" s="127"/>
      <c r="F18" s="127"/>
      <c r="G18" s="127"/>
      <c r="H18" s="127"/>
      <c r="I18" s="127"/>
      <c r="J18" s="127"/>
      <c r="K18" s="127"/>
      <c r="L18" s="127"/>
      <c r="M18" s="127"/>
      <c r="N18" s="127"/>
      <c r="O18" s="127"/>
      <c r="P18" s="127"/>
      <c r="Q18" s="127"/>
      <c r="R18" s="127"/>
      <c r="S18" s="127"/>
      <c r="T18" s="127"/>
      <c r="U18" s="127"/>
      <c r="V18" s="127"/>
      <c r="W18" s="127"/>
      <c r="X18" s="127"/>
      <c r="Y18" s="127"/>
      <c r="Z18" s="127"/>
      <c r="AA18" s="127"/>
    </row>
    <row r="19" spans="1:27" ht="14.4">
      <c r="A19" s="214" t="s">
        <v>1211</v>
      </c>
      <c r="B19" s="215"/>
      <c r="C19" s="126"/>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row>
    <row r="20" spans="1:27" ht="14.4">
      <c r="A20" s="214" t="s">
        <v>1215</v>
      </c>
      <c r="B20" s="215"/>
      <c r="C20" s="126"/>
      <c r="D20" s="127"/>
      <c r="E20" s="127"/>
      <c r="F20" s="127"/>
      <c r="G20" s="127"/>
      <c r="H20" s="127"/>
      <c r="I20" s="127"/>
      <c r="J20" s="127"/>
      <c r="K20" s="127"/>
      <c r="L20" s="127"/>
      <c r="M20" s="127"/>
      <c r="N20" s="127"/>
      <c r="O20" s="127"/>
      <c r="P20" s="127"/>
      <c r="Q20" s="127"/>
      <c r="R20" s="127"/>
      <c r="S20" s="127"/>
      <c r="T20" s="127"/>
      <c r="U20" s="127"/>
      <c r="V20" s="127"/>
      <c r="W20" s="127"/>
      <c r="X20" s="127"/>
      <c r="Y20" s="127"/>
      <c r="Z20" s="127"/>
      <c r="AA20" s="127"/>
    </row>
    <row r="21" spans="1:27" ht="14.4">
      <c r="A21" s="225" t="s">
        <v>1218</v>
      </c>
      <c r="B21" s="226"/>
      <c r="C21" s="67"/>
      <c r="D21" s="67"/>
      <c r="E21" s="67"/>
      <c r="F21" s="67"/>
      <c r="G21" s="67"/>
      <c r="H21" s="67"/>
      <c r="I21" s="67"/>
      <c r="J21" s="67"/>
      <c r="K21" s="67"/>
      <c r="L21" s="67"/>
      <c r="M21" s="67"/>
      <c r="N21" s="67"/>
      <c r="O21" s="67"/>
      <c r="P21" s="67"/>
      <c r="Q21" s="67"/>
      <c r="R21" s="67"/>
      <c r="S21" s="67"/>
      <c r="T21" s="67"/>
      <c r="U21" s="67"/>
      <c r="V21" s="67"/>
      <c r="W21" s="67"/>
      <c r="X21" s="67"/>
      <c r="Y21" s="67"/>
      <c r="Z21" s="67"/>
      <c r="AA21" s="67"/>
    </row>
    <row r="22" spans="1:27" ht="14.25" customHeight="1">
      <c r="I22" s="176"/>
      <c r="J22" s="176"/>
    </row>
    <row r="23" spans="1:27" ht="14.25" customHeight="1">
      <c r="A23" s="17" t="s">
        <v>1247</v>
      </c>
      <c r="B23" s="17" t="s">
        <v>854</v>
      </c>
      <c r="C23" s="16" t="s">
        <v>1001</v>
      </c>
      <c r="D23" s="16" t="s">
        <v>1003</v>
      </c>
      <c r="E23" s="16" t="s">
        <v>1005</v>
      </c>
      <c r="F23" s="16" t="s">
        <v>1007</v>
      </c>
      <c r="G23" s="21" t="s">
        <v>1009</v>
      </c>
      <c r="H23" s="16" t="s">
        <v>846</v>
      </c>
      <c r="I23" s="16" t="s">
        <v>847</v>
      </c>
      <c r="J23" s="16" t="s">
        <v>1130</v>
      </c>
      <c r="K23" s="16" t="s">
        <v>1131</v>
      </c>
      <c r="L23" s="16" t="s">
        <v>1248</v>
      </c>
      <c r="M23" s="16" t="s">
        <v>1249</v>
      </c>
    </row>
    <row r="24" spans="1:27" ht="14.25" customHeight="1" thickBot="1">
      <c r="A24" s="19" t="s">
        <v>1250</v>
      </c>
      <c r="B24" s="23" t="s">
        <v>1194</v>
      </c>
      <c r="C24" s="188" t="s">
        <v>1251</v>
      </c>
      <c r="D24" s="189" t="s">
        <v>1252</v>
      </c>
      <c r="E24" s="194" t="s">
        <v>1253</v>
      </c>
      <c r="F24" s="195" t="s">
        <v>1254</v>
      </c>
      <c r="G24" s="118" t="s">
        <v>1255</v>
      </c>
      <c r="H24" s="138" t="s">
        <v>1019</v>
      </c>
      <c r="I24" s="182" t="s">
        <v>1019</v>
      </c>
    </row>
    <row r="25" spans="1:27" ht="14.25" customHeight="1" thickTop="1" thickBot="1">
      <c r="A25" s="19" t="s">
        <v>1256</v>
      </c>
      <c r="B25" s="23" t="s">
        <v>1198</v>
      </c>
      <c r="C25" s="188" t="s">
        <v>1257</v>
      </c>
      <c r="D25" s="189" t="s">
        <v>1258</v>
      </c>
      <c r="E25" s="194" t="s">
        <v>1259</v>
      </c>
      <c r="F25" s="195" t="s">
        <v>1260</v>
      </c>
      <c r="G25" s="118" t="s">
        <v>1261</v>
      </c>
      <c r="H25" s="138" t="s">
        <v>1021</v>
      </c>
      <c r="I25" s="135" t="s">
        <v>1019</v>
      </c>
      <c r="J25" s="196">
        <v>5.0000000000000001E-3</v>
      </c>
      <c r="K25" s="196">
        <v>0.15</v>
      </c>
      <c r="L25" s="55">
        <f>MIN(3:3)</f>
        <v>2.5000000000000001E-2</v>
      </c>
      <c r="M25" s="55">
        <f>MAX(3:3)</f>
        <v>0.15</v>
      </c>
    </row>
    <row r="26" spans="1:27" ht="14.25" customHeight="1" thickTop="1" thickBot="1">
      <c r="A26" s="19" t="s">
        <v>1262</v>
      </c>
      <c r="B26" s="23" t="s">
        <v>1200</v>
      </c>
      <c r="C26" s="188" t="s">
        <v>1263</v>
      </c>
      <c r="D26" s="189" t="s">
        <v>1264</v>
      </c>
      <c r="E26" s="194" t="s">
        <v>1265</v>
      </c>
      <c r="F26" s="195" t="s">
        <v>1266</v>
      </c>
      <c r="G26" s="118" t="s">
        <v>1267</v>
      </c>
      <c r="H26" s="138" t="s">
        <v>1021</v>
      </c>
      <c r="I26" s="182" t="s">
        <v>1019</v>
      </c>
      <c r="J26" s="54">
        <v>0.5</v>
      </c>
      <c r="K26" s="54">
        <v>8</v>
      </c>
      <c r="L26" s="56">
        <f>MIN(4:4)</f>
        <v>1.5</v>
      </c>
      <c r="M26" s="56">
        <f>MAX(4:4)</f>
        <v>4</v>
      </c>
    </row>
    <row r="27" spans="1:27" ht="14.25" customHeight="1" thickTop="1">
      <c r="A27" s="19" t="s">
        <v>1268</v>
      </c>
      <c r="B27" s="23" t="s">
        <v>1202</v>
      </c>
      <c r="C27" s="188" t="s">
        <v>1269</v>
      </c>
      <c r="D27" s="189" t="s">
        <v>1270</v>
      </c>
      <c r="E27" s="194" t="s">
        <v>1271</v>
      </c>
      <c r="F27" s="195" t="s">
        <v>1272</v>
      </c>
      <c r="G27" s="118" t="s">
        <v>1273</v>
      </c>
      <c r="H27" s="138" t="s">
        <v>1019</v>
      </c>
      <c r="I27" s="182" t="s">
        <v>1019</v>
      </c>
      <c r="J27" s="41"/>
      <c r="K27" s="41"/>
    </row>
    <row r="28" spans="1:27" ht="14.25" customHeight="1" thickBot="1">
      <c r="A28" s="19" t="s">
        <v>1274</v>
      </c>
      <c r="B28" s="23" t="s">
        <v>1206</v>
      </c>
      <c r="C28" s="188" t="s">
        <v>1275</v>
      </c>
      <c r="D28" s="189" t="s">
        <v>1276</v>
      </c>
      <c r="E28" s="194" t="s">
        <v>1277</v>
      </c>
      <c r="F28" s="195" t="s">
        <v>1278</v>
      </c>
      <c r="G28" s="118" t="s">
        <v>1279</v>
      </c>
      <c r="H28" s="138" t="s">
        <v>1021</v>
      </c>
      <c r="I28" s="182" t="s">
        <v>1019</v>
      </c>
      <c r="J28" s="41"/>
      <c r="K28" s="41"/>
    </row>
    <row r="29" spans="1:27" ht="14.25" customHeight="1" thickTop="1" thickBot="1">
      <c r="A29" s="19" t="s">
        <v>1280</v>
      </c>
      <c r="B29" s="23" t="s">
        <v>1210</v>
      </c>
      <c r="C29" s="188" t="s">
        <v>1281</v>
      </c>
      <c r="D29" s="189" t="s">
        <v>1282</v>
      </c>
      <c r="E29" s="194" t="s">
        <v>1283</v>
      </c>
      <c r="F29" s="195" t="s">
        <v>1284</v>
      </c>
      <c r="G29" s="118" t="s">
        <v>1285</v>
      </c>
      <c r="H29" s="138" t="s">
        <v>1021</v>
      </c>
      <c r="I29" s="182" t="s">
        <v>1019</v>
      </c>
      <c r="J29" s="53">
        <v>5.0000000000000001E-3</v>
      </c>
      <c r="K29" s="53">
        <v>0.1</v>
      </c>
      <c r="L29" s="57">
        <f>MIN(7:7)</f>
        <v>0.06</v>
      </c>
      <c r="M29" s="57">
        <f>MAX(7:7)</f>
        <v>0.06</v>
      </c>
    </row>
    <row r="30" spans="1:27" ht="14.25" customHeight="1" thickTop="1">
      <c r="A30" s="19" t="s">
        <v>1286</v>
      </c>
      <c r="B30" s="23" t="s">
        <v>1212</v>
      </c>
      <c r="C30" s="188" t="s">
        <v>1287</v>
      </c>
      <c r="D30" s="189" t="s">
        <v>1288</v>
      </c>
      <c r="E30" s="194" t="s">
        <v>1289</v>
      </c>
      <c r="F30" s="195" t="s">
        <v>1290</v>
      </c>
      <c r="G30" s="118" t="s">
        <v>1291</v>
      </c>
      <c r="H30" s="138" t="s">
        <v>1021</v>
      </c>
      <c r="I30" s="182" t="s">
        <v>1019</v>
      </c>
    </row>
    <row r="31" spans="1:27" ht="14.25" customHeight="1">
      <c r="A31" s="19" t="s">
        <v>1292</v>
      </c>
      <c r="B31" s="23" t="s">
        <v>1216</v>
      </c>
      <c r="C31" s="188" t="s">
        <v>1293</v>
      </c>
      <c r="D31" s="189" t="s">
        <v>1294</v>
      </c>
      <c r="E31" s="194" t="s">
        <v>1295</v>
      </c>
      <c r="F31" s="195" t="s">
        <v>1296</v>
      </c>
      <c r="G31" s="118" t="s">
        <v>1297</v>
      </c>
      <c r="H31" s="138" t="s">
        <v>1021</v>
      </c>
      <c r="I31" s="182" t="s">
        <v>1019</v>
      </c>
    </row>
    <row r="32" spans="1:27" ht="14.25" customHeight="1">
      <c r="A32" s="19" t="s">
        <v>1298</v>
      </c>
      <c r="B32" s="23" t="s">
        <v>1219</v>
      </c>
      <c r="C32" s="188" t="s">
        <v>1299</v>
      </c>
      <c r="D32" s="189" t="s">
        <v>1300</v>
      </c>
      <c r="E32" s="194" t="s">
        <v>1301</v>
      </c>
      <c r="F32" s="195" t="s">
        <v>1302</v>
      </c>
      <c r="G32" s="118" t="s">
        <v>1303</v>
      </c>
      <c r="H32" s="138" t="s">
        <v>1019</v>
      </c>
      <c r="I32" s="182" t="s">
        <v>1021</v>
      </c>
    </row>
    <row r="33" spans="1:27" ht="14.25" customHeight="1" thickBot="1"/>
    <row r="34" spans="1:27" ht="14.25" customHeight="1" thickBot="1">
      <c r="A34" s="186" t="s">
        <v>1065</v>
      </c>
      <c r="B34" s="186"/>
      <c r="C34" s="98"/>
      <c r="D34" s="97"/>
      <c r="E34" s="97"/>
      <c r="F34" s="97"/>
      <c r="G34" s="97"/>
      <c r="H34" s="97"/>
      <c r="I34" s="97"/>
      <c r="J34" s="97"/>
      <c r="K34" s="97"/>
      <c r="L34" s="97"/>
      <c r="M34" s="97"/>
      <c r="N34" s="97"/>
      <c r="O34" s="97"/>
      <c r="P34" s="97"/>
      <c r="Q34" s="97"/>
      <c r="R34" s="97"/>
      <c r="S34" s="97"/>
      <c r="T34" s="97"/>
      <c r="U34" s="97"/>
      <c r="V34" s="97"/>
      <c r="W34" s="97"/>
      <c r="X34" s="97"/>
      <c r="Y34" s="97"/>
      <c r="Z34" s="97"/>
      <c r="AA34" s="97"/>
    </row>
    <row r="35" spans="1:27" ht="14.25" customHeight="1"/>
    <row r="36" spans="1:27" ht="14.25" customHeight="1">
      <c r="A36" s="176" t="s">
        <v>1304</v>
      </c>
    </row>
    <row r="37" spans="1:27" ht="14.25" customHeight="1"/>
    <row r="38" spans="1:27" ht="14.25" customHeight="1">
      <c r="A38" s="129" t="s">
        <v>1068</v>
      </c>
      <c r="B38" s="130" t="s">
        <v>1305</v>
      </c>
    </row>
    <row r="39" spans="1:27" ht="14.25" customHeight="1">
      <c r="A39" s="131" t="s">
        <v>1190</v>
      </c>
      <c r="B39" s="133" t="s">
        <v>1306</v>
      </c>
    </row>
    <row r="40" spans="1:27" ht="14.25" customHeight="1"/>
    <row r="41" spans="1:27" ht="14.25" customHeight="1"/>
    <row r="42" spans="1:27" ht="14.25" customHeight="1"/>
    <row r="43" spans="1:27" ht="14.25" customHeight="1"/>
    <row r="44" spans="1:27" ht="14.25" customHeight="1"/>
    <row r="45" spans="1:27" ht="14.25" customHeight="1"/>
    <row r="46" spans="1:27" ht="14.25" customHeight="1"/>
    <row r="47" spans="1:27" ht="14.25" customHeight="1"/>
    <row r="48" spans="1:27"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sheetProtection formatColumns="0" formatRows="0"/>
  <protectedRanges>
    <protectedRange sqref="J25:K26 J29:K29" name="numerical entry"/>
    <protectedRange sqref="C34:AA34" name="date"/>
    <protectedRange sqref="A24:G32" name="Adaptation"/>
    <protectedRange sqref="C13:AA21" name="Comments"/>
  </protectedRanges>
  <mergeCells count="10">
    <mergeCell ref="A18:B18"/>
    <mergeCell ref="A19:B19"/>
    <mergeCell ref="A20:B20"/>
    <mergeCell ref="A21:B21"/>
    <mergeCell ref="A12:B12"/>
    <mergeCell ref="A13:B13"/>
    <mergeCell ref="A14:B14"/>
    <mergeCell ref="A15:B15"/>
    <mergeCell ref="A16:B16"/>
    <mergeCell ref="A17:B17"/>
  </mergeCells>
  <phoneticPr fontId="22" type="noConversion"/>
  <conditionalFormatting sqref="A2:B21">
    <cfRule type="containsText" dxfId="246" priority="1" operator="containsText" text="(ADAPTED)">
      <formula>NOT(ISERROR(SEARCH("(ADAPTED)",A2)))</formula>
    </cfRule>
  </conditionalFormatting>
  <conditionalFormatting sqref="B24:B32">
    <cfRule type="containsText" dxfId="244" priority="27" operator="containsText" text="(ADAPTED)">
      <formula>NOT(ISERROR(SEARCH("(ADAPTED)",B24)))</formula>
    </cfRule>
  </conditionalFormatting>
  <conditionalFormatting sqref="C3:AA4">
    <cfRule type="containsBlanks" dxfId="236" priority="8">
      <formula>LEN(TRIM(C3))=0</formula>
    </cfRule>
    <cfRule type="cellIs" dxfId="235" priority="15" stopIfTrue="1" operator="lessThan">
      <formula>$J25</formula>
    </cfRule>
    <cfRule type="cellIs" dxfId="234" priority="22" stopIfTrue="1" operator="greaterThan">
      <formula>$K25</formula>
    </cfRule>
  </conditionalFormatting>
  <conditionalFormatting sqref="C7:AA7">
    <cfRule type="containsBlanks" dxfId="233" priority="5">
      <formula>LEN(TRIM(C7))=0</formula>
    </cfRule>
    <cfRule type="cellIs" dxfId="232" priority="6" stopIfTrue="1" operator="lessThan">
      <formula>$J$29</formula>
    </cfRule>
    <cfRule type="cellIs" dxfId="231" priority="7" stopIfTrue="1" operator="greaterThan">
      <formula>$K$29</formula>
    </cfRule>
  </conditionalFormatting>
  <conditionalFormatting sqref="J26:K26">
    <cfRule type="expression" dxfId="229" priority="16">
      <formula>LEFT(J26,3)="5 -"</formula>
    </cfRule>
    <cfRule type="expression" dxfId="228" priority="17">
      <formula>LEFT(J26,3)="4 -"</formula>
    </cfRule>
    <cfRule type="expression" dxfId="227" priority="18">
      <formula>LEFT(J26,3)="3 -"</formula>
    </cfRule>
    <cfRule type="expression" dxfId="226" priority="19">
      <formula>LEFT(J26,3)="2 -"</formula>
    </cfRule>
    <cfRule type="expression" dxfId="225" priority="20">
      <formula>LEFT(J26,3)="1 -"</formula>
    </cfRule>
  </conditionalFormatting>
  <conditionalFormatting sqref="L25">
    <cfRule type="expression" dxfId="223" priority="14">
      <formula>$L$25&lt;$J$25</formula>
    </cfRule>
  </conditionalFormatting>
  <conditionalFormatting sqref="L26">
    <cfRule type="expression" dxfId="222" priority="12">
      <formula>$L$26&lt;$J$26</formula>
    </cfRule>
  </conditionalFormatting>
  <conditionalFormatting sqref="L29">
    <cfRule type="expression" dxfId="221" priority="10">
      <formula>$L$29&lt;$J$29</formula>
    </cfRule>
  </conditionalFormatting>
  <conditionalFormatting sqref="M25">
    <cfRule type="expression" dxfId="220" priority="13">
      <formula>$M$25&gt;$K$25</formula>
    </cfRule>
  </conditionalFormatting>
  <conditionalFormatting sqref="M26">
    <cfRule type="expression" dxfId="219" priority="11">
      <formula>$M$26&gt;$K$26</formula>
    </cfRule>
  </conditionalFormatting>
  <conditionalFormatting sqref="M29">
    <cfRule type="expression" dxfId="218" priority="9">
      <formula>$M$29&gt;$K$29</formula>
    </cfRule>
  </conditionalFormatting>
  <dataValidations count="5">
    <dataValidation type="list" allowBlank="1" showInputMessage="1" showErrorMessage="1" promptTitle="Opportunity factor" prompt="Please select whether this assessment factor is an opportunity factor or not" sqref="I24:I32" xr:uid="{A3A9E908-41DF-4AF1-8105-BC8627118AF3}">
      <formula1>"yes,no"</formula1>
    </dataValidation>
    <dataValidation type="list" allowBlank="1" showInputMessage="1" showErrorMessage="1" promptTitle="Risk factor" prompt="Please select whether this assessment factor is a risk factor or not" sqref="H24:H32" xr:uid="{32A3854A-80BE-4DD7-9E0D-23092BCC246B}">
      <formula1>"yes,no"</formula1>
    </dataValidation>
    <dataValidation type="decimal" allowBlank="1" showInputMessage="1" showErrorMessage="1" errorTitle="Data input error" error="The data input is not within the minumum and maximum specified below. Please do not write the word &quot;years&quot;." promptTitle="Please enter the number of years" prompt="Values should be between the minimum and maximum specified below. If necessary please adjust those values." sqref="C4:AA4" xr:uid="{72566193-2353-48DB-910F-3E5356D0B4EC}">
      <formula1>$J26</formula1>
      <formula2>$K26</formula2>
    </dataValidation>
    <dataValidation type="decimal" allowBlank="1" showInputMessage="1" showErrorMessage="1" errorTitle="Data input error" error="The data input is not within the minumum and maximum specified below. " promptTitle="Please enter a percentage" prompt="Values should be between the minimum and maximum specified below. If necessary please adjust those values." sqref="C7:AA7" xr:uid="{6F8118EE-77A6-40EF-9CD6-567CBF86B4FC}">
      <formula1>$J$29</formula1>
      <formula2>$K$29</formula2>
    </dataValidation>
    <dataValidation type="decimal" allowBlank="1" showInputMessage="1" showErrorMessage="1" errorTitle="Data input error" error="The data input is not within the minumum and maximum specified below. " promptTitle="Please enter a percentage" prompt="Values should be between the minimum and maximum specified below. If necessary please adjust those values." sqref="C3:AA3" xr:uid="{8EA520AF-1BD4-401E-B180-3265A165395A}">
      <formula1>$J$25</formula1>
      <formula2>$K$25</formula2>
    </dataValidation>
  </dataValidations>
  <hyperlinks>
    <hyperlink ref="B38" location="'D. Finance'!A1" display="-&gt; D. Finance" xr:uid="{64AA8794-98D7-4C4A-8DC9-007CEA9D3386}"/>
    <hyperlink ref="A39" location="'B. Technology'!A1" display="Previous category" xr:uid="{A3F29B32-B7C1-4ECB-8725-2F3AA68CDD71}"/>
    <hyperlink ref="B39" location="'B. Technology'!A1" display="&lt;- B. Technology" xr:uid="{79F5236D-F91E-4258-87F7-D7090A0236A7}"/>
    <hyperlink ref="A38" location="'D. Finance'!A1" display="Next category" xr:uid="{457321CF-256E-4C0A-A871-BEF192BA336F}"/>
  </hyperlinks>
  <pageMargins left="0.70866141732283472" right="0.70866141732283472" top="0.74803149606299213" bottom="0.74803149606299213" header="0" footer="0"/>
  <pageSetup paperSize="9" scale="95" fitToWidth="0"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4" id="{1546F04B-D5A5-4496-AC8C-6E5A36BA001E}">
            <xm:f>'Original questions and answers'!AE19=1</xm:f>
            <x14:dxf>
              <fill>
                <patternFill>
                  <bgColor theme="6" tint="0.59996337778862885"/>
                </patternFill>
              </fill>
            </x14:dxf>
          </x14:cfRule>
          <xm:sqref>A24:B32</xm:sqref>
        </x14:conditionalFormatting>
        <x14:conditionalFormatting xmlns:xm="http://schemas.microsoft.com/office/excel/2006/main">
          <x14:cfRule type="expression" priority="3" id="{F56BEA2D-AC69-4B94-9834-29CC1D981B2B}">
            <xm:f>'Original questions and answers'!AG19=1</xm:f>
            <x14:dxf>
              <font>
                <b val="0"/>
                <i/>
              </font>
            </x14:dxf>
          </x14:cfRule>
          <xm:sqref>C24:G32</xm:sqref>
        </x14:conditionalFormatting>
        <x14:conditionalFormatting xmlns:xm="http://schemas.microsoft.com/office/excel/2006/main">
          <x14:cfRule type="expression" priority="23" id="{9541BB87-FC65-40CF-8F3E-09E6E45E6A34}">
            <xm:f>Points!C29=5</xm:f>
            <x14:dxf>
              <fill>
                <patternFill>
                  <bgColor theme="5" tint="-0.24994659260841701"/>
                </patternFill>
              </fill>
            </x14:dxf>
          </x14:cfRule>
          <x14:cfRule type="expression" priority="24" id="{B428AEEE-282C-4E6E-884B-3E96E5BBB33D}">
            <xm:f>Points!C29=4</xm:f>
            <x14:dxf>
              <fill>
                <patternFill>
                  <bgColor theme="5" tint="0.39994506668294322"/>
                </patternFill>
              </fill>
            </x14:dxf>
          </x14:cfRule>
          <x14:cfRule type="expression" priority="25" id="{15DB83CD-A426-4650-ADAA-DD64C5DA3ACC}">
            <xm:f>Points!C29=3</xm:f>
            <x14:dxf>
              <fill>
                <patternFill>
                  <bgColor theme="5" tint="0.59996337778862885"/>
                </patternFill>
              </fill>
            </x14:dxf>
          </x14:cfRule>
          <x14:cfRule type="expression" priority="26" id="{5DC487AB-CDB9-4962-8EBE-F787ADB17B16}">
            <xm:f>Points!C29=2</xm:f>
            <x14:dxf>
              <fill>
                <patternFill>
                  <bgColor theme="5" tint="0.79998168889431442"/>
                </patternFill>
              </fill>
            </x14:dxf>
          </x14:cfRule>
          <x14:cfRule type="expression" priority="28" id="{41E40CEE-1421-44F2-860E-0902F44D64B8}">
            <xm:f>Points!C29=1</xm:f>
            <x14:dxf>
              <fill>
                <patternFill patternType="none">
                  <bgColor auto="1"/>
                </patternFill>
              </fill>
            </x14:dxf>
          </x14:cfRule>
          <x14:cfRule type="containsText" priority="29" operator="containsText" id="{F814FB42-3A3C-4643-A434-FE01B81F94E6}">
            <xm:f>NOT(ISERROR(SEARCH("Select answer",C2)))</xm:f>
            <xm:f>"Select answer"</xm:f>
            <x14:dxf>
              <font>
                <color theme="3" tint="0.39994506668294322"/>
              </font>
              <fill>
                <patternFill patternType="solid">
                  <bgColor theme="0" tint="0.79998168889431442"/>
                </patternFill>
              </fill>
            </x14:dxf>
          </x14:cfRule>
          <xm:sqref>C2:AA10</xm:sqref>
        </x14:conditionalFormatting>
        <x14:conditionalFormatting xmlns:xm="http://schemas.microsoft.com/office/excel/2006/main">
          <x14:cfRule type="expression" priority="2" id="{6BF2C73F-1483-4819-A0C1-6E10BC81D7AF}">
            <xm:f>'Original questions and answers'!AM19=1</xm:f>
            <x14:dxf>
              <fill>
                <patternFill>
                  <bgColor theme="6" tint="0.59996337778862885"/>
                </patternFill>
              </fill>
            </x14:dxf>
          </x14:cfRule>
          <xm:sqref>H24:I32</xm:sqref>
        </x14:conditionalFormatting>
        <x14:conditionalFormatting xmlns:xm="http://schemas.microsoft.com/office/excel/2006/main">
          <x14:cfRule type="containsText" priority="21" operator="containsText" id="{9DFDA421-594D-410C-A36B-7052FAD8D277}">
            <xm:f>NOT(ISERROR(SEARCH("Select answer",J26)))</xm:f>
            <xm:f>"Select answer"</xm:f>
            <x14:dxf>
              <font>
                <color theme="3" tint="0.39994506668294322"/>
              </font>
              <fill>
                <patternFill patternType="solid">
                  <bgColor theme="0" tint="0.79998168889431442"/>
                </patternFill>
              </fill>
            </x14:dxf>
          </x14:cfRule>
          <xm:sqref>J26:K26</xm:sqref>
        </x14:conditionalFormatting>
      </x14:conditionalFormattings>
    </ext>
    <ext xmlns:x14="http://schemas.microsoft.com/office/spreadsheetml/2009/9/main" uri="{CCE6A557-97BC-4b89-ADB6-D9C93CAAB3DF}">
      <x14:dataValidations xmlns:xm="http://schemas.microsoft.com/office/excel/2006/main" count="2">
        <x14:dataValidation type="list" showInputMessage="1" showErrorMessage="1" prompt="Please select an answer here and enter a value below." xr:uid="{4FB9330E-90B8-4A24-80A9-76609EFE7013}">
          <x14:formula1>
            <xm:f>'Adapted questions and answers'!$I19:$N19</xm:f>
          </x14:formula1>
          <xm:sqref>E2</xm:sqref>
        </x14:dataValidation>
        <x14:dataValidation type="list" showErrorMessage="1" xr:uid="{19A1073D-E95D-45C6-AFD1-E7DC1105F505}">
          <x14:formula1>
            <xm:f>'Adapted questions and answers'!$I19:$N19</xm:f>
          </x14:formula1>
          <xm:sqref>C5:AA6 C8:AA10 C2:D2 F2:AA2</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5"/>
  </sheetPr>
  <dimension ref="A1:AA1000"/>
  <sheetViews>
    <sheetView zoomScaleNormal="100" workbookViewId="0">
      <pane xSplit="2" topLeftCell="D1" activePane="topRight" state="frozen"/>
      <selection activeCell="D14" sqref="D14"/>
      <selection pane="topRight" activeCell="E2" sqref="E2"/>
    </sheetView>
  </sheetViews>
  <sheetFormatPr defaultColWidth="14.44140625" defaultRowHeight="15" customHeight="1"/>
  <cols>
    <col min="1" max="1" width="99.33203125" customWidth="1"/>
    <col min="2" max="2" width="32.6640625" customWidth="1"/>
    <col min="3" max="3" width="36.33203125" bestFit="1" customWidth="1"/>
    <col min="4" max="4" width="36.33203125" customWidth="1"/>
    <col min="5" max="11" width="36.33203125" bestFit="1" customWidth="1"/>
    <col min="12" max="12" width="37.33203125" bestFit="1" customWidth="1"/>
    <col min="13" max="13" width="35.44140625" customWidth="1"/>
    <col min="14" max="27" width="38.33203125" hidden="1" customWidth="1"/>
    <col min="28" max="28" width="14.44140625" customWidth="1"/>
  </cols>
  <sheetData>
    <row r="1" spans="1:27" ht="14.25" customHeight="1" thickBot="1">
      <c r="A1" s="30" t="s">
        <v>546</v>
      </c>
      <c r="B1" s="31" t="s">
        <v>6</v>
      </c>
      <c r="C1" s="45" t="str">
        <f>'A. Legal status'!C$1</f>
        <v>Patent 1</v>
      </c>
      <c r="D1" s="45" t="str">
        <f>'A. Legal status'!D$1</f>
        <v>Patent 2</v>
      </c>
      <c r="E1" s="45" t="str">
        <f>'A. Legal status'!E$1</f>
        <v>Patent 3</v>
      </c>
      <c r="F1" s="45" t="str">
        <f>'A. Legal status'!F$1</f>
        <v>Patent 4</v>
      </c>
      <c r="G1" s="45" t="str">
        <f>'A. Legal status'!G$1</f>
        <v>Patent 5</v>
      </c>
      <c r="H1" s="45" t="str">
        <f>'A. Legal status'!H$1</f>
        <v>Patent 6</v>
      </c>
      <c r="I1" s="45" t="str">
        <f>'A. Legal status'!I$1</f>
        <v>Patent 7</v>
      </c>
      <c r="J1" s="45" t="str">
        <f>'A. Legal status'!J$1</f>
        <v>Patent 8</v>
      </c>
      <c r="K1" s="45" t="str">
        <f>'A. Legal status'!K$1</f>
        <v>Patent 9</v>
      </c>
      <c r="L1" s="45" t="str">
        <f>'A. Legal status'!L$1</f>
        <v>Patent 10</v>
      </c>
      <c r="M1" s="45" t="str">
        <f>'A. Legal status'!M$1</f>
        <v>Patent 11</v>
      </c>
      <c r="N1" s="45" t="str">
        <f>'A. Legal status'!N$1</f>
        <v>Patent 12</v>
      </c>
      <c r="O1" s="45" t="str">
        <f>'A. Legal status'!O$1</f>
        <v>Patent 13</v>
      </c>
      <c r="P1" s="45" t="str">
        <f>'A. Legal status'!P$1</f>
        <v>Patent 14</v>
      </c>
      <c r="Q1" s="45" t="str">
        <f>'A. Legal status'!Q$1</f>
        <v>Patent 15</v>
      </c>
      <c r="R1" s="45" t="str">
        <f>'A. Legal status'!R$1</f>
        <v>Patent 16</v>
      </c>
      <c r="S1" s="45" t="str">
        <f>'A. Legal status'!S$1</f>
        <v>Patent 17</v>
      </c>
      <c r="T1" s="45" t="str">
        <f>'A. Legal status'!T$1</f>
        <v>Patent 18</v>
      </c>
      <c r="U1" s="45" t="str">
        <f>'A. Legal status'!U$1</f>
        <v>Patent 19</v>
      </c>
      <c r="V1" s="45" t="str">
        <f>'A. Legal status'!V$1</f>
        <v>Patent 20</v>
      </c>
      <c r="W1" s="45" t="str">
        <f>'A. Legal status'!W$1</f>
        <v>Patent 21</v>
      </c>
      <c r="X1" s="45" t="str">
        <f>'A. Legal status'!X$1</f>
        <v>Patent 22</v>
      </c>
      <c r="Y1" s="45" t="str">
        <f>'A. Legal status'!Y$1</f>
        <v>Patent 23</v>
      </c>
      <c r="Z1" s="45" t="str">
        <f>'A. Legal status'!Z$1</f>
        <v>Patent 24</v>
      </c>
      <c r="AA1" s="45" t="str">
        <f>'A. Legal status'!AA$1</f>
        <v>Patent 25</v>
      </c>
    </row>
    <row r="2" spans="1:27" ht="14.25" customHeight="1" thickTop="1" thickBot="1">
      <c r="A2" s="26" t="str">
        <f>IF('Original questions and answers'!AL28=0,'Adapted questions and answers'!F28,'Adapted questions and answers'!F28&amp;" (ADAPTED)")</f>
        <v>D1: Can the existing business area output in the relevant market be maintained without utilising the patented technology?</v>
      </c>
      <c r="B2" s="36" t="s">
        <v>295</v>
      </c>
      <c r="C2" s="63">
        <v>0.25</v>
      </c>
      <c r="D2" s="63">
        <v>1</v>
      </c>
      <c r="E2" s="63"/>
      <c r="F2" s="63"/>
      <c r="G2" s="63"/>
      <c r="H2" s="63"/>
      <c r="I2" s="63"/>
      <c r="J2" s="63"/>
      <c r="K2" s="63"/>
      <c r="L2" s="63"/>
      <c r="M2" s="63"/>
      <c r="N2" s="63"/>
      <c r="O2" s="63"/>
      <c r="P2" s="63"/>
      <c r="Q2" s="63"/>
      <c r="R2" s="63"/>
      <c r="S2" s="63"/>
      <c r="T2" s="63"/>
      <c r="U2" s="63"/>
      <c r="V2" s="63"/>
      <c r="W2" s="63"/>
      <c r="X2" s="63"/>
      <c r="Y2" s="63"/>
      <c r="Z2" s="63"/>
      <c r="AA2" s="63"/>
    </row>
    <row r="3" spans="1:27" ht="14.25" customHeight="1" thickTop="1" thickBot="1">
      <c r="A3" s="26" t="str">
        <f>IF('Original questions and answers'!AL29=0,'Adapted questions and answers'!F29,'Adapted questions and answers'!F29&amp;" (ADAPTED)")</f>
        <v>D2: What are the necessary future development costs?</v>
      </c>
      <c r="B3" s="36" t="s">
        <v>305</v>
      </c>
      <c r="C3" s="63">
        <v>0.15</v>
      </c>
      <c r="D3" s="63">
        <v>0.15</v>
      </c>
      <c r="E3" s="63"/>
      <c r="F3" s="63"/>
      <c r="G3" s="63"/>
      <c r="H3" s="63"/>
      <c r="I3" s="63"/>
      <c r="J3" s="63"/>
      <c r="K3" s="63"/>
      <c r="L3" s="63"/>
      <c r="M3" s="63"/>
      <c r="N3" s="63"/>
      <c r="O3" s="63"/>
      <c r="P3" s="63"/>
      <c r="Q3" s="63"/>
      <c r="R3" s="63"/>
      <c r="S3" s="63"/>
      <c r="T3" s="63"/>
      <c r="U3" s="63"/>
      <c r="V3" s="63"/>
      <c r="W3" s="63"/>
      <c r="X3" s="63"/>
      <c r="Y3" s="63"/>
      <c r="Z3" s="63"/>
      <c r="AA3" s="63"/>
    </row>
    <row r="4" spans="1:27" ht="14.25" customHeight="1" thickTop="1" thickBot="1">
      <c r="A4" s="26" t="str">
        <f>IF('Original questions and answers'!AL30=0,'Adapted questions and answers'!F30,'Adapted questions and answers'!F30&amp;" (ADAPTED)")</f>
        <v>D3: What is the index for cost of production when implementing the patented technology?</v>
      </c>
      <c r="B4" s="36" t="s">
        <v>313</v>
      </c>
      <c r="C4" s="63">
        <v>1</v>
      </c>
      <c r="D4" s="63">
        <v>1</v>
      </c>
      <c r="E4" s="63"/>
      <c r="F4" s="63"/>
      <c r="G4" s="63"/>
      <c r="H4" s="63"/>
      <c r="I4" s="63"/>
      <c r="J4" s="63"/>
      <c r="K4" s="63"/>
      <c r="L4" s="63"/>
      <c r="M4" s="63"/>
      <c r="N4" s="63"/>
      <c r="O4" s="63"/>
      <c r="P4" s="63"/>
      <c r="Q4" s="63"/>
      <c r="R4" s="63"/>
      <c r="S4" s="63"/>
      <c r="T4" s="63"/>
      <c r="U4" s="63"/>
      <c r="V4" s="63"/>
      <c r="W4" s="63"/>
      <c r="X4" s="63"/>
      <c r="Y4" s="63"/>
      <c r="Z4" s="63"/>
      <c r="AA4" s="63"/>
    </row>
    <row r="5" spans="1:27" ht="14.25" customHeight="1" thickTop="1" thickBot="1">
      <c r="A5" s="26" t="str">
        <f>IF('Original questions and answers'!AL31=0,'Adapted questions and answers'!F31,'Adapted questions and answers'!F31&amp;" (ADAPTED)")</f>
        <v>D4: What investment is necessary for production equipment?</v>
      </c>
      <c r="B5" s="36" t="s">
        <v>323</v>
      </c>
      <c r="C5" s="63">
        <v>1</v>
      </c>
      <c r="D5" s="63">
        <v>0.7</v>
      </c>
      <c r="E5" s="63"/>
      <c r="F5" s="63"/>
      <c r="G5" s="63"/>
      <c r="H5" s="63"/>
      <c r="I5" s="63"/>
      <c r="J5" s="63"/>
      <c r="K5" s="63"/>
      <c r="L5" s="63"/>
      <c r="M5" s="63"/>
      <c r="N5" s="63"/>
      <c r="O5" s="63"/>
      <c r="P5" s="63"/>
      <c r="Q5" s="63"/>
      <c r="R5" s="63"/>
      <c r="S5" s="63"/>
      <c r="T5" s="63"/>
      <c r="U5" s="63"/>
      <c r="V5" s="63"/>
      <c r="W5" s="63"/>
      <c r="X5" s="63"/>
      <c r="Y5" s="63"/>
      <c r="Z5" s="63"/>
      <c r="AA5" s="63"/>
    </row>
    <row r="6" spans="1:27" ht="14.25" customHeight="1" thickTop="1" thickBot="1">
      <c r="A6" s="26" t="str">
        <f>IF('Original questions and answers'!AL32=0,'Adapted questions and answers'!F32,'Adapted questions and answers'!F32&amp;" (ADAPTED)")</f>
        <v>D5: Does the company have the financial capacity to cover patent renewal fees in the relevant markets?</v>
      </c>
      <c r="B6" s="36" t="s">
        <v>333</v>
      </c>
      <c r="C6" s="66" t="s">
        <v>547</v>
      </c>
      <c r="D6" s="66" t="s">
        <v>547</v>
      </c>
      <c r="E6" s="66" t="s">
        <v>39</v>
      </c>
      <c r="F6" s="66" t="s">
        <v>39</v>
      </c>
      <c r="G6" s="66" t="s">
        <v>39</v>
      </c>
      <c r="H6" s="66" t="s">
        <v>39</v>
      </c>
      <c r="I6" s="66" t="s">
        <v>39</v>
      </c>
      <c r="J6" s="66" t="s">
        <v>39</v>
      </c>
      <c r="K6" s="66" t="s">
        <v>39</v>
      </c>
      <c r="L6" s="66" t="s">
        <v>39</v>
      </c>
      <c r="M6" s="66" t="s">
        <v>39</v>
      </c>
      <c r="N6" s="66" t="s">
        <v>39</v>
      </c>
      <c r="O6" s="66" t="s">
        <v>39</v>
      </c>
      <c r="P6" s="66" t="s">
        <v>39</v>
      </c>
      <c r="Q6" s="66" t="s">
        <v>39</v>
      </c>
      <c r="R6" s="66" t="s">
        <v>39</v>
      </c>
      <c r="S6" s="66" t="s">
        <v>39</v>
      </c>
      <c r="T6" s="66" t="s">
        <v>39</v>
      </c>
      <c r="U6" s="66" t="s">
        <v>39</v>
      </c>
      <c r="V6" s="66" t="s">
        <v>39</v>
      </c>
      <c r="W6" s="66" t="s">
        <v>39</v>
      </c>
      <c r="X6" s="66" t="s">
        <v>39</v>
      </c>
      <c r="Y6" s="66" t="s">
        <v>39</v>
      </c>
      <c r="Z6" s="66" t="s">
        <v>39</v>
      </c>
      <c r="AA6" s="66" t="s">
        <v>39</v>
      </c>
    </row>
    <row r="7" spans="1:27" ht="14.25" customHeight="1">
      <c r="A7" s="26" t="str">
        <f>IF('Original questions and answers'!AL33=0,'Adapted questions and answers'!F33,'Adapted questions and answers'!F33&amp;" (ADAPTED)")</f>
        <v>D6: What is the patented technology`s contribution to company profits?</v>
      </c>
      <c r="B7" s="36" t="s">
        <v>343</v>
      </c>
      <c r="C7" s="59" t="s">
        <v>548</v>
      </c>
      <c r="D7" s="59" t="s">
        <v>549</v>
      </c>
      <c r="E7" s="59" t="s">
        <v>39</v>
      </c>
      <c r="F7" s="59" t="s">
        <v>39</v>
      </c>
      <c r="G7" s="59" t="s">
        <v>39</v>
      </c>
      <c r="H7" s="59" t="s">
        <v>39</v>
      </c>
      <c r="I7" s="59" t="s">
        <v>39</v>
      </c>
      <c r="J7" s="59" t="s">
        <v>39</v>
      </c>
      <c r="K7" s="59" t="s">
        <v>39</v>
      </c>
      <c r="L7" s="59" t="s">
        <v>39</v>
      </c>
      <c r="M7" s="59" t="s">
        <v>39</v>
      </c>
      <c r="N7" s="59" t="s">
        <v>39</v>
      </c>
      <c r="O7" s="59" t="s">
        <v>39</v>
      </c>
      <c r="P7" s="59" t="s">
        <v>39</v>
      </c>
      <c r="Q7" s="59" t="s">
        <v>39</v>
      </c>
      <c r="R7" s="59" t="s">
        <v>39</v>
      </c>
      <c r="S7" s="59" t="s">
        <v>39</v>
      </c>
      <c r="T7" s="59" t="s">
        <v>39</v>
      </c>
      <c r="U7" s="59" t="s">
        <v>39</v>
      </c>
      <c r="V7" s="59" t="s">
        <v>39</v>
      </c>
      <c r="W7" s="59" t="s">
        <v>39</v>
      </c>
      <c r="X7" s="59" t="s">
        <v>39</v>
      </c>
      <c r="Y7" s="59" t="s">
        <v>39</v>
      </c>
      <c r="Z7" s="59" t="s">
        <v>39</v>
      </c>
      <c r="AA7" s="59" t="s">
        <v>39</v>
      </c>
    </row>
    <row r="8" spans="1:27" ht="14.25" customHeight="1"/>
    <row r="9" spans="1:27" ht="14.25" customHeight="1">
      <c r="A9" s="216" t="s">
        <v>476</v>
      </c>
      <c r="B9" s="217"/>
      <c r="C9" s="11" t="str">
        <f>"Enter comment relating to "&amp;C1&amp;" below:"</f>
        <v>Enter comment relating to Patent 1 below:</v>
      </c>
      <c r="D9" s="11" t="str">
        <f t="shared" ref="D9:AA9" si="0">"Enter comment relating to "&amp;D1&amp;" below:"</f>
        <v>Enter comment relating to Patent 2 below:</v>
      </c>
      <c r="E9" s="11" t="str">
        <f t="shared" si="0"/>
        <v>Enter comment relating to Patent 3 below:</v>
      </c>
      <c r="F9" s="11" t="str">
        <f t="shared" si="0"/>
        <v>Enter comment relating to Patent 4 below:</v>
      </c>
      <c r="G9" s="11" t="str">
        <f t="shared" si="0"/>
        <v>Enter comment relating to Patent 5 below:</v>
      </c>
      <c r="H9" s="11" t="str">
        <f t="shared" si="0"/>
        <v>Enter comment relating to Patent 6 below:</v>
      </c>
      <c r="I9" s="11" t="str">
        <f t="shared" si="0"/>
        <v>Enter comment relating to Patent 7 below:</v>
      </c>
      <c r="J9" s="11" t="str">
        <f t="shared" si="0"/>
        <v>Enter comment relating to Patent 8 below:</v>
      </c>
      <c r="K9" s="11" t="str">
        <f t="shared" si="0"/>
        <v>Enter comment relating to Patent 9 below:</v>
      </c>
      <c r="L9" s="11" t="str">
        <f t="shared" si="0"/>
        <v>Enter comment relating to Patent 10 below:</v>
      </c>
      <c r="M9" s="11" t="str">
        <f t="shared" si="0"/>
        <v>Enter comment relating to Patent 11 below:</v>
      </c>
      <c r="N9" s="11" t="str">
        <f t="shared" si="0"/>
        <v>Enter comment relating to Patent 12 below:</v>
      </c>
      <c r="O9" s="11" t="str">
        <f t="shared" si="0"/>
        <v>Enter comment relating to Patent 13 below:</v>
      </c>
      <c r="P9" s="11" t="str">
        <f t="shared" si="0"/>
        <v>Enter comment relating to Patent 14 below:</v>
      </c>
      <c r="Q9" s="11" t="str">
        <f t="shared" si="0"/>
        <v>Enter comment relating to Patent 15 below:</v>
      </c>
      <c r="R9" s="11" t="str">
        <f t="shared" si="0"/>
        <v>Enter comment relating to Patent 16 below:</v>
      </c>
      <c r="S9" s="11" t="str">
        <f t="shared" si="0"/>
        <v>Enter comment relating to Patent 17 below:</v>
      </c>
      <c r="T9" s="11" t="str">
        <f t="shared" si="0"/>
        <v>Enter comment relating to Patent 18 below:</v>
      </c>
      <c r="U9" s="11" t="str">
        <f t="shared" si="0"/>
        <v>Enter comment relating to Patent 19 below:</v>
      </c>
      <c r="V9" s="11" t="str">
        <f t="shared" si="0"/>
        <v>Enter comment relating to Patent 20 below:</v>
      </c>
      <c r="W9" s="11" t="str">
        <f t="shared" si="0"/>
        <v>Enter comment relating to Patent 21 below:</v>
      </c>
      <c r="X9" s="11" t="str">
        <f t="shared" si="0"/>
        <v>Enter comment relating to Patent 22 below:</v>
      </c>
      <c r="Y9" s="11" t="str">
        <f t="shared" si="0"/>
        <v>Enter comment relating to Patent 23 below:</v>
      </c>
      <c r="Z9" s="11" t="str">
        <f t="shared" si="0"/>
        <v>Enter comment relating to Patent 24 below:</v>
      </c>
      <c r="AA9" s="12" t="str">
        <f t="shared" si="0"/>
        <v>Enter comment relating to Patent 25 below:</v>
      </c>
    </row>
    <row r="10" spans="1:27" ht="14.4">
      <c r="A10" s="214" t="str">
        <f>A2</f>
        <v>D1: Can the existing business area output in the relevant market be maintained without utilising the patented technology?</v>
      </c>
      <c r="B10" s="215"/>
      <c r="C10" s="126"/>
      <c r="D10" s="179"/>
      <c r="E10" s="179"/>
      <c r="F10" s="127"/>
      <c r="G10" s="127"/>
      <c r="H10" s="127"/>
      <c r="I10" s="127"/>
      <c r="J10" s="127"/>
      <c r="K10" s="127"/>
      <c r="L10" s="127"/>
      <c r="M10" s="127"/>
      <c r="N10" s="127"/>
      <c r="O10" s="127"/>
      <c r="P10" s="127"/>
      <c r="Q10" s="127"/>
      <c r="R10" s="127"/>
      <c r="S10" s="127"/>
      <c r="T10" s="127"/>
      <c r="U10" s="127"/>
      <c r="V10" s="127"/>
      <c r="W10" s="127"/>
      <c r="X10" s="127"/>
      <c r="Y10" s="127"/>
      <c r="Z10" s="127"/>
      <c r="AA10" s="127"/>
    </row>
    <row r="11" spans="1:27" ht="14.4">
      <c r="A11" s="214" t="str">
        <f t="shared" ref="A11:A15" si="1">A3</f>
        <v>D2: What are the necessary future development costs?</v>
      </c>
      <c r="B11" s="215"/>
      <c r="C11" s="126"/>
      <c r="D11" s="126"/>
      <c r="E11" s="179"/>
      <c r="F11" s="127"/>
      <c r="G11" s="127"/>
      <c r="H11" s="127"/>
      <c r="I11" s="127"/>
      <c r="J11" s="127"/>
      <c r="K11" s="127"/>
      <c r="L11" s="127"/>
      <c r="M11" s="127"/>
      <c r="N11" s="127"/>
      <c r="O11" s="127"/>
      <c r="P11" s="127"/>
      <c r="Q11" s="127"/>
      <c r="R11" s="127"/>
      <c r="S11" s="127"/>
      <c r="T11" s="127"/>
      <c r="U11" s="127"/>
      <c r="V11" s="127"/>
      <c r="W11" s="127"/>
      <c r="X11" s="127"/>
      <c r="Y11" s="127"/>
      <c r="Z11" s="127"/>
      <c r="AA11" s="127"/>
    </row>
    <row r="12" spans="1:27" ht="14.4">
      <c r="A12" s="214" t="str">
        <f t="shared" si="1"/>
        <v>D3: What is the index for cost of production when implementing the patented technology?</v>
      </c>
      <c r="B12" s="215"/>
      <c r="C12" s="126"/>
      <c r="D12" s="127"/>
      <c r="E12" s="127"/>
      <c r="F12" s="127"/>
      <c r="G12" s="127"/>
      <c r="H12" s="127"/>
      <c r="I12" s="127"/>
      <c r="J12" s="127"/>
      <c r="K12" s="127"/>
      <c r="L12" s="127"/>
      <c r="M12" s="127"/>
      <c r="N12" s="127"/>
      <c r="O12" s="127"/>
      <c r="P12" s="127"/>
      <c r="Q12" s="127"/>
      <c r="R12" s="127"/>
      <c r="S12" s="127"/>
      <c r="T12" s="127"/>
      <c r="U12" s="127"/>
      <c r="V12" s="127"/>
      <c r="W12" s="127"/>
      <c r="X12" s="127"/>
      <c r="Y12" s="127"/>
      <c r="Z12" s="127"/>
      <c r="AA12" s="127"/>
    </row>
    <row r="13" spans="1:27" ht="14.4">
      <c r="A13" s="214" t="str">
        <f t="shared" si="1"/>
        <v>D4: What investment is necessary for production equipment?</v>
      </c>
      <c r="B13" s="215"/>
      <c r="C13" s="126"/>
      <c r="D13" s="127"/>
      <c r="E13" s="127"/>
      <c r="F13" s="127"/>
      <c r="G13" s="127"/>
      <c r="H13" s="127"/>
      <c r="I13" s="127"/>
      <c r="J13" s="127"/>
      <c r="K13" s="127"/>
      <c r="L13" s="127"/>
      <c r="M13" s="127"/>
      <c r="N13" s="127"/>
      <c r="O13" s="127"/>
      <c r="P13" s="127"/>
      <c r="Q13" s="127"/>
      <c r="R13" s="127"/>
      <c r="S13" s="127"/>
      <c r="T13" s="127"/>
      <c r="U13" s="127"/>
      <c r="V13" s="127"/>
      <c r="W13" s="127"/>
      <c r="X13" s="127"/>
      <c r="Y13" s="127"/>
      <c r="Z13" s="127"/>
      <c r="AA13" s="127"/>
    </row>
    <row r="14" spans="1:27" ht="14.4">
      <c r="A14" s="214" t="str">
        <f t="shared" si="1"/>
        <v>D5: Does the company have the financial capacity to cover patent renewal fees in the relevant markets?</v>
      </c>
      <c r="B14" s="215"/>
      <c r="C14" s="126"/>
      <c r="D14" s="127"/>
      <c r="E14" s="127"/>
      <c r="F14" s="127"/>
      <c r="G14" s="127"/>
      <c r="H14" s="127"/>
      <c r="I14" s="127"/>
      <c r="J14" s="127"/>
      <c r="K14" s="127"/>
      <c r="L14" s="127"/>
      <c r="M14" s="127"/>
      <c r="N14" s="127"/>
      <c r="O14" s="127"/>
      <c r="P14" s="127"/>
      <c r="Q14" s="127"/>
      <c r="R14" s="127"/>
      <c r="S14" s="127"/>
      <c r="T14" s="127"/>
      <c r="U14" s="127"/>
      <c r="V14" s="127"/>
      <c r="W14" s="127"/>
      <c r="X14" s="127"/>
      <c r="Y14" s="127"/>
      <c r="Z14" s="127"/>
      <c r="AA14" s="127"/>
    </row>
    <row r="15" spans="1:27" ht="14.4">
      <c r="A15" s="214" t="str">
        <f t="shared" si="1"/>
        <v>D6: What is the patented technology`s contribution to company profits?</v>
      </c>
      <c r="B15" s="215"/>
      <c r="C15" s="126"/>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row>
    <row r="16" spans="1:27" ht="14.25" customHeight="1"/>
    <row r="17" spans="1:27" ht="14.25" customHeight="1" thickBot="1">
      <c r="A17" s="17" t="s">
        <v>479</v>
      </c>
      <c r="B17" s="17" t="s">
        <v>6</v>
      </c>
      <c r="C17" s="16" t="s">
        <v>480</v>
      </c>
      <c r="D17" s="16" t="s">
        <v>481</v>
      </c>
      <c r="E17" s="16" t="s">
        <v>482</v>
      </c>
      <c r="F17" s="16" t="s">
        <v>483</v>
      </c>
      <c r="G17" s="16" t="s">
        <v>484</v>
      </c>
      <c r="H17" s="16" t="s">
        <v>485</v>
      </c>
      <c r="I17" s="16" t="s">
        <v>486</v>
      </c>
      <c r="J17" s="16" t="s">
        <v>509</v>
      </c>
      <c r="K17" s="16" t="s">
        <v>510</v>
      </c>
      <c r="L17" s="16" t="s">
        <v>528</v>
      </c>
      <c r="M17" s="16" t="s">
        <v>529</v>
      </c>
    </row>
    <row r="18" spans="1:27" ht="14.25" customHeight="1" thickTop="1" thickBot="1">
      <c r="A18" s="19" t="s">
        <v>294</v>
      </c>
      <c r="B18" s="23" t="s">
        <v>295</v>
      </c>
      <c r="C18" s="188" t="str">
        <f>'Adapted questions and answers'!Z28*100&amp;"% of business output can be maintained without the patented technology ["&amp;'Adapted questions and answers'!Z28&amp;"]"</f>
        <v>100% of business output can be maintained without the patented technology [1]</v>
      </c>
      <c r="D18" s="189" t="str">
        <f>'Adapted questions and answers'!AA28*100&amp;"% ["&amp;'Adapted questions and answers'!AA28&amp;"]"</f>
        <v>75% [0,75]</v>
      </c>
      <c r="E18" s="190" t="str">
        <f>'Adapted questions and answers'!AB28*100&amp;"% ["&amp;'Adapted questions and answers'!AB28&amp;"]"</f>
        <v>50% [0,5]</v>
      </c>
      <c r="F18" s="191" t="str">
        <f>'Adapted questions and answers'!AC28*100&amp;"% ["&amp;'Adapted questions and answers'!AC28&amp;"]"</f>
        <v>25% [0,25]</v>
      </c>
      <c r="G18" s="161" t="str">
        <f>'Adapted questions and answers'!AD28*100&amp;"% ["&amp;'Adapted questions and answers'!AD28&amp;"]"</f>
        <v>0% [0]</v>
      </c>
      <c r="H18" s="138" t="s">
        <v>488</v>
      </c>
      <c r="I18" s="182" t="s">
        <v>488</v>
      </c>
      <c r="J18" s="53">
        <v>0</v>
      </c>
      <c r="K18" s="53">
        <v>1</v>
      </c>
      <c r="L18" s="57">
        <f>MIN(2:2)</f>
        <v>0.25</v>
      </c>
      <c r="M18" s="57">
        <f>MAX(2:2)</f>
        <v>1</v>
      </c>
    </row>
    <row r="19" spans="1:27" ht="14.25" customHeight="1" thickTop="1" thickBot="1">
      <c r="A19" s="19" t="s">
        <v>304</v>
      </c>
      <c r="B19" s="23" t="s">
        <v>305</v>
      </c>
      <c r="C19" s="188" t="str">
        <f>"Extremely high investment ("&amp;'Adapted questions and answers'!Z29*100&amp;"% of business area turnover) ["&amp;'Adapted questions and answers'!Z29&amp;"]"</f>
        <v>Extremely high investment (30% of business area turnover) [0,3]</v>
      </c>
      <c r="D19" s="189" t="str">
        <f>"Very high ("&amp;'Adapted questions and answers'!AA29*100&amp;"%) ["&amp;'Adapted questions and answers'!AA29&amp;"]"</f>
        <v>Very high (15%) [0,15]</v>
      </c>
      <c r="E19" s="190" t="str">
        <f>"High ("&amp;'Adapted questions and answers'!AB29*100&amp;"%) ["&amp;'Adapted questions and answers'!AB29&amp;"]"</f>
        <v>High (8%) [0,08]</v>
      </c>
      <c r="F19" s="191" t="str">
        <f>"Medium ("&amp;'Adapted questions and answers'!AC29*100&amp;"%) ["&amp;'Adapted questions and answers'!AC29&amp;"]"</f>
        <v>Medium (2,5%) [0,025]</v>
      </c>
      <c r="G19" s="161" t="str">
        <f>"Low ("&amp;'Adapted questions and answers'!AD29*100&amp;"%) ["&amp;'Adapted questions and answers'!AD29&amp;"]"</f>
        <v>Low (0,5%) [0,005]</v>
      </c>
      <c r="H19" s="138" t="s">
        <v>487</v>
      </c>
      <c r="I19" s="182" t="s">
        <v>488</v>
      </c>
      <c r="J19" s="53">
        <v>5.0000000000000001E-3</v>
      </c>
      <c r="K19" s="53">
        <v>0.3</v>
      </c>
      <c r="L19" s="57">
        <f t="shared" ref="L19:L21" si="2">MIN(3:3)</f>
        <v>0.15</v>
      </c>
      <c r="M19" s="57">
        <f t="shared" ref="M19:M21" si="3">MAX(3:3)</f>
        <v>0.15</v>
      </c>
    </row>
    <row r="20" spans="1:27" ht="14.25" customHeight="1" thickTop="1" thickBot="1">
      <c r="A20" s="19" t="s">
        <v>312</v>
      </c>
      <c r="B20" s="23" t="s">
        <v>313</v>
      </c>
      <c r="C20" s="188" t="str">
        <f>IF('Adapted questions and answers'!Z30&gt;1,'Adapted questions and answers'!Z30*100-100&amp;"% increase due to use of the patented technology ["&amp;'Adapted questions and answers'!Z30&amp;"]",IF('Adapted questions and answers'!Z30=1,"No increase or decrease [1]",-'Adapted questions and answers'!Z30*100+100&amp;"% decrease due to use of the patented technology ["&amp;'Adapted questions and answers'!Z30&amp;"]"))</f>
        <v>30% increase due to use of the patented technology [1,3]</v>
      </c>
      <c r="D20" s="189" t="str">
        <f>IF('Adapted questions and answers'!AA30&gt;1,'Adapted questions and answers'!AA30*100-100&amp;"% increase due to use of the patented technology ["&amp;'Adapted questions and answers'!AA30&amp;"]",IF('Adapted questions and answers'!AA30=1,"No increase or decrease [1]",-'Adapted questions and answers'!AA30*100+100&amp;"% decrease due to use of the patented technology ["&amp;'Adapted questions and answers'!AA30&amp;"]"))</f>
        <v>15% increase due to use of the patented technology [1,15]</v>
      </c>
      <c r="E20" s="190" t="str">
        <f>IF('Adapted questions and answers'!AB30&gt;1,'Adapted questions and answers'!AB30*100-100&amp;"% increase due to use of the patented technology ["&amp;'Adapted questions and answers'!AB30&amp;"]",IF('Adapted questions and answers'!AB30=1,"No increase or decrease [1]",-'Adapted questions and answers'!AB30*100+100&amp;"% decrease due to use of the patented technology ["&amp;'Adapted questions and answers'!AB30&amp;"]"))</f>
        <v>No increase or decrease [1]</v>
      </c>
      <c r="F20" s="191" t="str">
        <f>IF('Adapted questions and answers'!AC30&gt;1,'Adapted questions and answers'!AC30*100-100&amp;"% increase due to use of the patented technology ["&amp;'Adapted questions and answers'!AC30&amp;"]",IF('Adapted questions and answers'!AC30=1,"No increase or decrease [1]",-'Adapted questions and answers'!AC30*100+100&amp;"% decrease due to use of the patented technology ["&amp;'Adapted questions and answers'!AC30&amp;"]"))</f>
        <v>15% decrease due to use of the patented technology [0,85]</v>
      </c>
      <c r="G20" s="52" t="str">
        <f>IF('Adapted questions and answers'!AD30&gt;1,'Adapted questions and answers'!AD30*100-100&amp;"% increase due to use of the patented technology ["&amp;'Adapted questions and answers'!AD30&amp;"]",IF('Adapted questions and answers'!AD30=1,"No increase or decrease [1]",-'Adapted questions and answers'!AD30*100+100&amp;"% decrease due to use of the patented technology ["&amp;'Adapted questions and answers'!AD30&amp;"]"))</f>
        <v>30% decrease due to use of the patented technology [0,7]</v>
      </c>
      <c r="H20" s="138" t="s">
        <v>487</v>
      </c>
      <c r="I20" s="182" t="s">
        <v>487</v>
      </c>
      <c r="J20" s="53">
        <v>0.7</v>
      </c>
      <c r="K20" s="53">
        <v>1.3</v>
      </c>
      <c r="L20" s="57">
        <f t="shared" si="2"/>
        <v>1</v>
      </c>
      <c r="M20" s="57">
        <f t="shared" si="3"/>
        <v>1</v>
      </c>
    </row>
    <row r="21" spans="1:27" ht="14.25" customHeight="1" thickTop="1" thickBot="1">
      <c r="A21" s="19" t="s">
        <v>322</v>
      </c>
      <c r="B21" s="23" t="s">
        <v>323</v>
      </c>
      <c r="C21" s="188" t="str">
        <f>IF('Adapted questions and answers'!Z31=1,"100% of present investment intensity - investment-neutral [1]",'Adapted questions and answers'!Z31*100&amp;"% of present investment intensity ["&amp;'Adapted questions and answers'!Z31&amp;"]")</f>
        <v>120% of present investment intensity [1,2]</v>
      </c>
      <c r="D21" s="189" t="str">
        <f>IF('Adapted questions and answers'!AA31=1,"100% of present investment intensity - investment-neutral [1]",'Adapted questions and answers'!AA31*100&amp;"% of present investment intensity ["&amp;'Adapted questions and answers'!AA31&amp;"]")</f>
        <v>110% of present investment intensity [1,1]</v>
      </c>
      <c r="E21" s="190" t="str">
        <f>IF('Adapted questions and answers'!AB31=1,"100% of present investment intensity - investment-neutral [1]",'Adapted questions and answers'!AB31*100&amp;"% of present investment intensity ["&amp;'Adapted questions and answers'!AB31&amp;"]")</f>
        <v>100% of present investment intensity - investment-neutral [1]</v>
      </c>
      <c r="F21" s="191" t="str">
        <f>IF('Adapted questions and answers'!AC31=1,"100% of present investment intensity - investment-neutral [1]",'Adapted questions and answers'!AC31*100&amp;"% of present investment intensity ["&amp;'Adapted questions and answers'!AC31&amp;"]")</f>
        <v>70% of present investment intensity [0,7]</v>
      </c>
      <c r="G21" s="161" t="str">
        <f>IF('Adapted questions and answers'!AD31=1,"100% of present investment intensity - investment-neutral [1]",'Adapted questions and answers'!AD31*100&amp;"% of present investment intensity ["&amp;'Adapted questions and answers'!AD31&amp;"]")</f>
        <v>50% of present investment intensity [0,5]</v>
      </c>
      <c r="H21" s="138" t="s">
        <v>487</v>
      </c>
      <c r="I21" s="182" t="s">
        <v>488</v>
      </c>
      <c r="J21" s="53">
        <v>0.5</v>
      </c>
      <c r="K21" s="53">
        <v>1.2</v>
      </c>
      <c r="L21" s="57">
        <f t="shared" si="2"/>
        <v>0.7</v>
      </c>
      <c r="M21" s="57">
        <f t="shared" si="3"/>
        <v>1</v>
      </c>
    </row>
    <row r="22" spans="1:27" ht="14.25" customHeight="1" thickTop="1">
      <c r="A22" s="19" t="s">
        <v>332</v>
      </c>
      <c r="B22" s="23" t="s">
        <v>333</v>
      </c>
      <c r="C22" s="188" t="s">
        <v>335</v>
      </c>
      <c r="D22" s="189" t="s">
        <v>336</v>
      </c>
      <c r="E22" s="190" t="s">
        <v>337</v>
      </c>
      <c r="F22" s="191" t="s">
        <v>338</v>
      </c>
      <c r="G22" s="162" t="s">
        <v>339</v>
      </c>
      <c r="H22" s="138" t="s">
        <v>487</v>
      </c>
      <c r="I22" s="182" t="s">
        <v>488</v>
      </c>
    </row>
    <row r="23" spans="1:27" ht="14.25" customHeight="1">
      <c r="A23" s="19" t="s">
        <v>342</v>
      </c>
      <c r="B23" s="23" t="s">
        <v>343</v>
      </c>
      <c r="C23" s="188" t="s">
        <v>345</v>
      </c>
      <c r="D23" s="189" t="s">
        <v>346</v>
      </c>
      <c r="E23" s="190" t="s">
        <v>347</v>
      </c>
      <c r="F23" s="191" t="s">
        <v>348</v>
      </c>
      <c r="G23" s="162" t="s">
        <v>349</v>
      </c>
      <c r="H23" s="138" t="s">
        <v>488</v>
      </c>
      <c r="I23" s="182" t="s">
        <v>488</v>
      </c>
    </row>
    <row r="24" spans="1:27" ht="14.25" customHeight="1" thickBot="1"/>
    <row r="25" spans="1:27" ht="14.25" customHeight="1" thickBot="1">
      <c r="A25" s="186" t="s">
        <v>489</v>
      </c>
      <c r="B25" s="186"/>
      <c r="C25" s="98"/>
      <c r="D25" s="97"/>
      <c r="E25" s="97"/>
      <c r="F25" s="97"/>
      <c r="G25" s="97"/>
      <c r="H25" s="97"/>
      <c r="I25" s="97"/>
      <c r="J25" s="97"/>
      <c r="K25" s="97"/>
      <c r="L25" s="97"/>
      <c r="M25" s="97"/>
      <c r="N25" s="97"/>
      <c r="O25" s="97"/>
      <c r="P25" s="97"/>
      <c r="Q25" s="97"/>
      <c r="R25" s="97"/>
      <c r="S25" s="97"/>
      <c r="T25" s="97"/>
      <c r="U25" s="97"/>
      <c r="V25" s="97"/>
      <c r="W25" s="97"/>
      <c r="X25" s="97"/>
      <c r="Y25" s="97"/>
      <c r="Z25" s="97"/>
      <c r="AA25" s="97"/>
    </row>
    <row r="26" spans="1:27" ht="14.25" customHeight="1"/>
    <row r="27" spans="1:27" ht="14.25" customHeight="1">
      <c r="A27" s="176" t="s">
        <v>490</v>
      </c>
    </row>
    <row r="28" spans="1:27" ht="14.25" customHeight="1"/>
    <row r="29" spans="1:27" ht="14.25" customHeight="1">
      <c r="A29" s="129" t="s">
        <v>491</v>
      </c>
      <c r="B29" s="130" t="s">
        <v>550</v>
      </c>
    </row>
    <row r="30" spans="1:27" ht="14.25" customHeight="1">
      <c r="A30" s="131" t="s">
        <v>514</v>
      </c>
      <c r="B30" s="132" t="s">
        <v>551</v>
      </c>
    </row>
    <row r="31" spans="1:27" ht="14.25" customHeight="1"/>
    <row r="32" spans="1:27"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sheetProtection algorithmName="SHA-512" hashValue="gF1fdXu9Ip3ZtZBnIZ7VUleyy0nZ2S8mRGN3EyqSMIUtu3oIYBJaPCSjqS0YphTK3Bg5l2G3d5iKzUyF3VEKWw==" saltValue="+14vLs2btJnxqqI8LcDtAg==" spinCount="100000" sheet="1" formatCells="0" formatColumns="0" formatRows="0"/>
  <protectedRanges>
    <protectedRange sqref="J18:K21" name="numerical entry"/>
    <protectedRange sqref="C25:AA25" name="date"/>
    <protectedRange sqref="A18:G23" name="Adaptations"/>
    <protectedRange sqref="C10:AA15" name="Comments"/>
  </protectedRanges>
  <mergeCells count="7">
    <mergeCell ref="A15:B15"/>
    <mergeCell ref="A9:B9"/>
    <mergeCell ref="A10:B10"/>
    <mergeCell ref="A11:B11"/>
    <mergeCell ref="A12:B12"/>
    <mergeCell ref="A13:B13"/>
    <mergeCell ref="A14:B14"/>
  </mergeCells>
  <phoneticPr fontId="22" type="noConversion"/>
  <conditionalFormatting sqref="A2:B15">
    <cfRule type="containsText" dxfId="217" priority="1" operator="containsText" text="(ADAPTED)">
      <formula>NOT(ISERROR(SEARCH("(ADAPTED)",A2)))</formula>
    </cfRule>
  </conditionalFormatting>
  <conditionalFormatting sqref="B18:B23">
    <cfRule type="containsText" dxfId="215" priority="30" operator="containsText" text="(ADAPTED)">
      <formula>NOT(ISERROR(SEARCH("(ADAPTED)",B18)))</formula>
    </cfRule>
  </conditionalFormatting>
  <conditionalFormatting sqref="C2:AA5">
    <cfRule type="containsBlanks" dxfId="213" priority="5">
      <formula>LEN(TRIM(C2))=0</formula>
    </cfRule>
    <cfRule type="cellIs" dxfId="212" priority="6" stopIfTrue="1" operator="lessThan">
      <formula>$J18</formula>
    </cfRule>
    <cfRule type="cellIs" dxfId="211" priority="7" stopIfTrue="1" operator="greaterThan">
      <formula>$K18</formula>
    </cfRule>
  </conditionalFormatting>
  <conditionalFormatting sqref="L18:L21">
    <cfRule type="expression" dxfId="203" priority="9">
      <formula>$L18&lt;$J18</formula>
    </cfRule>
  </conditionalFormatting>
  <conditionalFormatting sqref="M18:M21">
    <cfRule type="expression" dxfId="202" priority="8">
      <formula>$M18&gt;$K18</formula>
    </cfRule>
  </conditionalFormatting>
  <dataValidations xWindow="1602" yWindow="443" count="4">
    <dataValidation type="decimal" allowBlank="1" showInputMessage="1" showErrorMessage="1" errorTitle="Data input error" error="The data input is not within the minumum and maximum specified below. " promptTitle="Please enter a percentage" prompt="Values should be between the minimum and maximum specified below. If necessary please adjust those values." sqref="C2:AA2" xr:uid="{EBF0A40F-079A-4A70-822C-A5AFFECB17B8}">
      <formula1>$J$18</formula1>
      <formula2>$K$18</formula2>
    </dataValidation>
    <dataValidation type="decimal" allowBlank="1" showInputMessage="1" showErrorMessage="1" errorTitle="Data input error" error="The data input is not within the minumum and maximum specified below. " promptTitle="Please enter a percentage" prompt="Values should be between the minimum and maximum specified below. If necessary please adjust those values." sqref="C3:AA5" xr:uid="{94169125-61C0-4E3A-AD47-777F015E63DC}">
      <formula1>$J19</formula1>
      <formula2>$K19</formula2>
    </dataValidation>
    <dataValidation type="list" allowBlank="1" showInputMessage="1" showErrorMessage="1" promptTitle="Risk factor" prompt="Please select whether this assessment factor is a risk factor or not" sqref="H18:H23" xr:uid="{DE76DD1F-A3A3-4110-BB92-770B851E7C7C}">
      <formula1>"yes,no"</formula1>
    </dataValidation>
    <dataValidation type="list" allowBlank="1" showInputMessage="1" showErrorMessage="1" promptTitle="Opportunity factor" prompt="Please select whether this assessment factor is an opportunity factor or not" sqref="I18:I23" xr:uid="{3704964B-A70E-453B-ADD1-8DB2C446FCB0}">
      <formula1>"yes,no"</formula1>
    </dataValidation>
  </dataValidations>
  <hyperlinks>
    <hyperlink ref="A29" location="'E. Strategy'!A1" display="Next category" xr:uid="{8602C1D9-B59F-487C-9BD1-5346DA039767}"/>
    <hyperlink ref="B29" location="'E. Strategy'!A1" display="-&gt; E. Strategy" xr:uid="{CF49A899-87BB-470B-B54F-887E3B6288C3}"/>
    <hyperlink ref="A30" location="'C. Market conditions'!A1" display="Previous category" xr:uid="{0E8F5D49-8752-4D65-A17F-66B33B414683}"/>
    <hyperlink ref="B30" location="'C. Market conditions'!A1" display="&lt;- C. Market conditions" xr:uid="{69714744-152F-4B4E-A1E2-DEA4921B1FD7}"/>
  </hyperlinks>
  <pageMargins left="0.70866141732283472" right="0.70866141732283472" top="0.74803149606299213" bottom="0.74803149606299213" header="0" footer="0"/>
  <pageSetup paperSize="9" scale="95" fitToWidth="0"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4" id="{19B85531-7E68-4BE1-BBF6-9EB12FF06894}">
            <xm:f>'Original questions and answers'!AE28=1</xm:f>
            <x14:dxf>
              <fill>
                <patternFill>
                  <bgColor theme="6" tint="0.59996337778862885"/>
                </patternFill>
              </fill>
            </x14:dxf>
          </x14:cfRule>
          <xm:sqref>A18:B23</xm:sqref>
        </x14:conditionalFormatting>
        <x14:conditionalFormatting xmlns:xm="http://schemas.microsoft.com/office/excel/2006/main">
          <x14:cfRule type="expression" priority="3" id="{31B9F1D2-7B75-48E1-8F77-A1336F128505}">
            <xm:f>'Original questions and answers'!AG28=1</xm:f>
            <x14:dxf>
              <font>
                <b val="0"/>
                <i/>
              </font>
            </x14:dxf>
          </x14:cfRule>
          <xm:sqref>C18:G23</xm:sqref>
        </x14:conditionalFormatting>
        <x14:conditionalFormatting xmlns:xm="http://schemas.microsoft.com/office/excel/2006/main">
          <x14:cfRule type="expression" priority="19" id="{00000000-000E-0000-0500-000007000000}">
            <xm:f>Points!C42=5</xm:f>
            <x14:dxf>
              <font>
                <color rgb="FFFFFFFF"/>
              </font>
              <fill>
                <patternFill>
                  <bgColor theme="5" tint="-0.24994659260841701"/>
                </patternFill>
              </fill>
            </x14:dxf>
          </x14:cfRule>
          <x14:cfRule type="expression" priority="20" id="{00000000-000E-0000-0500-000008000000}">
            <xm:f>Points!C42=4</xm:f>
            <x14:dxf>
              <fill>
                <patternFill>
                  <bgColor theme="5" tint="0.39994506668294322"/>
                </patternFill>
              </fill>
            </x14:dxf>
          </x14:cfRule>
          <x14:cfRule type="expression" priority="21" id="{00000000-000E-0000-0500-000009000000}">
            <xm:f>Points!C42=3</xm:f>
            <x14:dxf>
              <fill>
                <patternFill>
                  <bgColor theme="5" tint="0.59996337778862885"/>
                </patternFill>
              </fill>
            </x14:dxf>
          </x14:cfRule>
          <x14:cfRule type="expression" priority="22" id="{00000000-000E-0000-0500-00000A000000}">
            <xm:f>Points!C42=2</xm:f>
            <x14:dxf>
              <fill>
                <patternFill>
                  <bgColor theme="5" tint="0.79998168889431442"/>
                </patternFill>
              </fill>
            </x14:dxf>
          </x14:cfRule>
          <x14:cfRule type="expression" priority="23" id="{00000000-000E-0000-0500-00000B000000}">
            <xm:f>Points!C42=1</xm:f>
            <x14:dxf>
              <fill>
                <patternFill patternType="none">
                  <bgColor auto="1"/>
                </patternFill>
              </fill>
            </x14:dxf>
          </x14:cfRule>
          <x14:cfRule type="containsText" priority="24" operator="containsText" id="{EEF08AAE-A462-47A1-981C-44E59CA1FBDD}">
            <xm:f>NOT(ISERROR(SEARCH("Select answer",C2)))</xm:f>
            <xm:f>"Select answer"</xm:f>
            <x14:dxf>
              <font>
                <color theme="3" tint="0.39994506668294322"/>
              </font>
              <fill>
                <patternFill patternType="solid">
                  <bgColor theme="0" tint="0.79998168889431442"/>
                </patternFill>
              </fill>
            </x14:dxf>
          </x14:cfRule>
          <xm:sqref>C2:AA7</xm:sqref>
        </x14:conditionalFormatting>
        <x14:conditionalFormatting xmlns:xm="http://schemas.microsoft.com/office/excel/2006/main">
          <x14:cfRule type="expression" priority="2" id="{6E62B553-AD39-4B5F-B835-DE071F751B5F}">
            <xm:f>'Original questions and answers'!AM28=1</xm:f>
            <x14:dxf>
              <fill>
                <patternFill>
                  <bgColor theme="6" tint="0.59996337778862885"/>
                </patternFill>
              </fill>
            </x14:dxf>
          </x14:cfRule>
          <xm:sqref>H18:I23</xm:sqref>
        </x14:conditionalFormatting>
      </x14:conditionalFormattings>
    </ext>
    <ext xmlns:x14="http://schemas.microsoft.com/office/spreadsheetml/2009/9/main" uri="{CCE6A557-97BC-4b89-ADB6-D9C93CAAB3DF}">
      <x14:dataValidations xmlns:xm="http://schemas.microsoft.com/office/excel/2006/main" xWindow="1602" yWindow="443" count="1">
        <x14:dataValidation type="list" showErrorMessage="1" xr:uid="{00000000-0002-0000-0600-000000000000}">
          <x14:formula1>
            <xm:f>'Adapted questions and answers'!$I32:$N32</xm:f>
          </x14:formula1>
          <xm:sqref>C6:AA7</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A9801-996E-4AD1-AB9E-199C1F0D953D}">
  <sheetPr>
    <tabColor theme="5"/>
  </sheetPr>
  <dimension ref="A1:AA1000"/>
  <sheetViews>
    <sheetView zoomScale="105" zoomScaleNormal="80" workbookViewId="0">
      <pane xSplit="2" topLeftCell="C1" activePane="topRight" state="frozen"/>
      <selection activeCell="D14" sqref="D14"/>
      <selection pane="topRight" activeCell="A17" sqref="A17"/>
    </sheetView>
  </sheetViews>
  <sheetFormatPr defaultColWidth="14.44140625" defaultRowHeight="15" customHeight="1"/>
  <cols>
    <col min="1" max="1" width="99.33203125" customWidth="1"/>
    <col min="2" max="2" width="32.6640625" customWidth="1"/>
    <col min="3" max="3" width="36.33203125" bestFit="1" customWidth="1"/>
    <col min="4" max="4" width="36.33203125" customWidth="1"/>
    <col min="5" max="11" width="36.33203125" bestFit="1" customWidth="1"/>
    <col min="12" max="12" width="37.33203125" bestFit="1" customWidth="1"/>
    <col min="13" max="13" width="35.44140625" customWidth="1"/>
    <col min="14" max="27" width="38.33203125" hidden="1" customWidth="1"/>
    <col min="28" max="28" width="14.44140625" customWidth="1"/>
  </cols>
  <sheetData>
    <row r="1" spans="1:27" ht="14.25" customHeight="1" thickBot="1">
      <c r="A1" s="30" t="s">
        <v>1307</v>
      </c>
      <c r="B1" s="31" t="s">
        <v>855</v>
      </c>
      <c r="C1" s="45" t="s">
        <v>857</v>
      </c>
      <c r="D1" s="45" t="s">
        <v>859</v>
      </c>
      <c r="E1" s="45" t="s">
        <v>861</v>
      </c>
      <c r="F1" s="45" t="s">
        <v>863</v>
      </c>
      <c r="G1" s="45" t="s">
        <v>865</v>
      </c>
      <c r="H1" s="45" t="s">
        <v>867</v>
      </c>
      <c r="I1" s="45" t="s">
        <v>869</v>
      </c>
      <c r="J1" s="45" t="s">
        <v>871</v>
      </c>
      <c r="K1" s="45" t="s">
        <v>873</v>
      </c>
      <c r="L1" s="45" t="s">
        <v>875</v>
      </c>
      <c r="M1" s="45" t="s">
        <v>877</v>
      </c>
      <c r="N1" s="45" t="s">
        <v>879</v>
      </c>
      <c r="O1" s="45" t="s">
        <v>881</v>
      </c>
      <c r="P1" s="45" t="s">
        <v>883</v>
      </c>
      <c r="Q1" s="45" t="s">
        <v>885</v>
      </c>
      <c r="R1" s="45" t="s">
        <v>887</v>
      </c>
      <c r="S1" s="45" t="s">
        <v>889</v>
      </c>
      <c r="T1" s="45" t="s">
        <v>891</v>
      </c>
      <c r="U1" s="45" t="s">
        <v>893</v>
      </c>
      <c r="V1" s="45" t="s">
        <v>895</v>
      </c>
      <c r="W1" s="45" t="s">
        <v>897</v>
      </c>
      <c r="X1" s="45" t="s">
        <v>899</v>
      </c>
      <c r="Y1" s="45" t="s">
        <v>901</v>
      </c>
      <c r="Z1" s="45" t="s">
        <v>903</v>
      </c>
      <c r="AA1" s="45" t="s">
        <v>905</v>
      </c>
    </row>
    <row r="2" spans="1:27" ht="14.25" customHeight="1" thickTop="1" thickBot="1">
      <c r="A2" s="26" t="s">
        <v>1308</v>
      </c>
      <c r="B2" s="36" t="s">
        <v>1309</v>
      </c>
      <c r="C2" s="63">
        <v>0.25</v>
      </c>
      <c r="D2" s="63">
        <v>1</v>
      </c>
      <c r="E2" s="63"/>
      <c r="F2" s="63"/>
      <c r="G2" s="63"/>
      <c r="H2" s="63"/>
      <c r="I2" s="63"/>
      <c r="J2" s="63"/>
      <c r="K2" s="63"/>
      <c r="L2" s="63"/>
      <c r="M2" s="63"/>
      <c r="N2" s="63"/>
      <c r="O2" s="63"/>
      <c r="P2" s="63"/>
      <c r="Q2" s="63"/>
      <c r="R2" s="63"/>
      <c r="S2" s="63"/>
      <c r="T2" s="63"/>
      <c r="U2" s="63"/>
      <c r="V2" s="63"/>
      <c r="W2" s="63"/>
      <c r="X2" s="63"/>
      <c r="Y2" s="63"/>
      <c r="Z2" s="63"/>
      <c r="AA2" s="63"/>
    </row>
    <row r="3" spans="1:27" ht="14.25" customHeight="1" thickTop="1" thickBot="1">
      <c r="A3" s="26" t="s">
        <v>1310</v>
      </c>
      <c r="B3" s="36" t="s">
        <v>1311</v>
      </c>
      <c r="C3" s="63">
        <v>0.15</v>
      </c>
      <c r="D3" s="63">
        <v>0.15</v>
      </c>
      <c r="E3" s="63"/>
      <c r="F3" s="63"/>
      <c r="G3" s="63"/>
      <c r="H3" s="63"/>
      <c r="I3" s="63"/>
      <c r="J3" s="63"/>
      <c r="K3" s="63"/>
      <c r="L3" s="63"/>
      <c r="M3" s="63"/>
      <c r="N3" s="63"/>
      <c r="O3" s="63"/>
      <c r="P3" s="63"/>
      <c r="Q3" s="63"/>
      <c r="R3" s="63"/>
      <c r="S3" s="63"/>
      <c r="T3" s="63"/>
      <c r="U3" s="63"/>
      <c r="V3" s="63"/>
      <c r="W3" s="63"/>
      <c r="X3" s="63"/>
      <c r="Y3" s="63"/>
      <c r="Z3" s="63"/>
      <c r="AA3" s="63"/>
    </row>
    <row r="4" spans="1:27" ht="14.25" customHeight="1" thickTop="1" thickBot="1">
      <c r="A4" s="26" t="s">
        <v>1312</v>
      </c>
      <c r="B4" s="36" t="s">
        <v>1313</v>
      </c>
      <c r="C4" s="63">
        <v>1</v>
      </c>
      <c r="D4" s="63">
        <v>1</v>
      </c>
      <c r="E4" s="63"/>
      <c r="F4" s="63"/>
      <c r="G4" s="63"/>
      <c r="H4" s="63"/>
      <c r="I4" s="63"/>
      <c r="J4" s="63"/>
      <c r="K4" s="63"/>
      <c r="L4" s="63"/>
      <c r="M4" s="63"/>
      <c r="N4" s="63"/>
      <c r="O4" s="63"/>
      <c r="P4" s="63"/>
      <c r="Q4" s="63"/>
      <c r="R4" s="63"/>
      <c r="S4" s="63"/>
      <c r="T4" s="63"/>
      <c r="U4" s="63"/>
      <c r="V4" s="63"/>
      <c r="W4" s="63"/>
      <c r="X4" s="63"/>
      <c r="Y4" s="63"/>
      <c r="Z4" s="63"/>
      <c r="AA4" s="63"/>
    </row>
    <row r="5" spans="1:27" ht="14.25" customHeight="1" thickTop="1" thickBot="1">
      <c r="A5" s="26" t="s">
        <v>1314</v>
      </c>
      <c r="B5" s="36" t="s">
        <v>1315</v>
      </c>
      <c r="C5" s="63">
        <v>1</v>
      </c>
      <c r="D5" s="63">
        <v>0.7</v>
      </c>
      <c r="E5" s="63"/>
      <c r="F5" s="63"/>
      <c r="G5" s="63"/>
      <c r="H5" s="63"/>
      <c r="I5" s="63"/>
      <c r="J5" s="63"/>
      <c r="K5" s="63"/>
      <c r="L5" s="63"/>
      <c r="M5" s="63"/>
      <c r="N5" s="63"/>
      <c r="O5" s="63"/>
      <c r="P5" s="63"/>
      <c r="Q5" s="63"/>
      <c r="R5" s="63"/>
      <c r="S5" s="63"/>
      <c r="T5" s="63"/>
      <c r="U5" s="63"/>
      <c r="V5" s="63"/>
      <c r="W5" s="63"/>
      <c r="X5" s="63"/>
      <c r="Y5" s="63"/>
      <c r="Z5" s="63"/>
      <c r="AA5" s="63"/>
    </row>
    <row r="6" spans="1:27" ht="14.25" customHeight="1" thickTop="1" thickBot="1">
      <c r="A6" s="26" t="s">
        <v>1316</v>
      </c>
      <c r="B6" s="36" t="s">
        <v>1317</v>
      </c>
      <c r="C6" s="66" t="s">
        <v>1320</v>
      </c>
      <c r="D6" s="66" t="s">
        <v>1320</v>
      </c>
      <c r="E6" s="66" t="s">
        <v>912</v>
      </c>
      <c r="F6" s="66" t="s">
        <v>912</v>
      </c>
      <c r="G6" s="66" t="s">
        <v>912</v>
      </c>
      <c r="H6" s="66" t="s">
        <v>912</v>
      </c>
      <c r="I6" s="66" t="s">
        <v>912</v>
      </c>
      <c r="J6" s="66" t="s">
        <v>912</v>
      </c>
      <c r="K6" s="66" t="s">
        <v>912</v>
      </c>
      <c r="L6" s="66" t="s">
        <v>912</v>
      </c>
      <c r="M6" s="66" t="s">
        <v>912</v>
      </c>
      <c r="N6" s="66" t="s">
        <v>912</v>
      </c>
      <c r="O6" s="66" t="s">
        <v>912</v>
      </c>
      <c r="P6" s="66" t="s">
        <v>912</v>
      </c>
      <c r="Q6" s="66" t="s">
        <v>912</v>
      </c>
      <c r="R6" s="66" t="s">
        <v>912</v>
      </c>
      <c r="S6" s="66" t="s">
        <v>912</v>
      </c>
      <c r="T6" s="66" t="s">
        <v>912</v>
      </c>
      <c r="U6" s="66" t="s">
        <v>912</v>
      </c>
      <c r="V6" s="66" t="s">
        <v>912</v>
      </c>
      <c r="W6" s="66" t="s">
        <v>912</v>
      </c>
      <c r="X6" s="66" t="s">
        <v>912</v>
      </c>
      <c r="Y6" s="66" t="s">
        <v>912</v>
      </c>
      <c r="Z6" s="66" t="s">
        <v>912</v>
      </c>
      <c r="AA6" s="66" t="s">
        <v>912</v>
      </c>
    </row>
    <row r="7" spans="1:27" ht="14.25" customHeight="1">
      <c r="A7" s="26" t="s">
        <v>1318</v>
      </c>
      <c r="B7" s="36" t="s">
        <v>1319</v>
      </c>
      <c r="C7" s="59" t="s">
        <v>1321</v>
      </c>
      <c r="D7" s="59" t="s">
        <v>1322</v>
      </c>
      <c r="E7" s="59" t="s">
        <v>912</v>
      </c>
      <c r="F7" s="59" t="s">
        <v>912</v>
      </c>
      <c r="G7" s="59" t="s">
        <v>912</v>
      </c>
      <c r="H7" s="59" t="s">
        <v>912</v>
      </c>
      <c r="I7" s="59" t="s">
        <v>912</v>
      </c>
      <c r="J7" s="59" t="s">
        <v>912</v>
      </c>
      <c r="K7" s="59" t="s">
        <v>912</v>
      </c>
      <c r="L7" s="59" t="s">
        <v>912</v>
      </c>
      <c r="M7" s="59" t="s">
        <v>912</v>
      </c>
      <c r="N7" s="59" t="s">
        <v>912</v>
      </c>
      <c r="O7" s="59" t="s">
        <v>912</v>
      </c>
      <c r="P7" s="59" t="s">
        <v>912</v>
      </c>
      <c r="Q7" s="59" t="s">
        <v>912</v>
      </c>
      <c r="R7" s="59" t="s">
        <v>912</v>
      </c>
      <c r="S7" s="59" t="s">
        <v>912</v>
      </c>
      <c r="T7" s="59" t="s">
        <v>912</v>
      </c>
      <c r="U7" s="59" t="s">
        <v>912</v>
      </c>
      <c r="V7" s="59" t="s">
        <v>912</v>
      </c>
      <c r="W7" s="59" t="s">
        <v>912</v>
      </c>
      <c r="X7" s="59" t="s">
        <v>912</v>
      </c>
      <c r="Y7" s="59" t="s">
        <v>912</v>
      </c>
      <c r="Z7" s="59" t="s">
        <v>912</v>
      </c>
      <c r="AA7" s="59" t="s">
        <v>912</v>
      </c>
    </row>
    <row r="8" spans="1:27" ht="14.25" customHeight="1"/>
    <row r="9" spans="1:27" ht="14.25" customHeight="1">
      <c r="A9" s="216" t="s">
        <v>947</v>
      </c>
      <c r="B9" s="217"/>
      <c r="C9" s="11" t="s">
        <v>949</v>
      </c>
      <c r="D9" s="11" t="s">
        <v>951</v>
      </c>
      <c r="E9" s="11" t="s">
        <v>953</v>
      </c>
      <c r="F9" s="11" t="s">
        <v>955</v>
      </c>
      <c r="G9" s="11" t="s">
        <v>957</v>
      </c>
      <c r="H9" s="11" t="s">
        <v>959</v>
      </c>
      <c r="I9" s="11" t="s">
        <v>961</v>
      </c>
      <c r="J9" s="11" t="s">
        <v>963</v>
      </c>
      <c r="K9" s="11" t="s">
        <v>965</v>
      </c>
      <c r="L9" s="11" t="s">
        <v>967</v>
      </c>
      <c r="M9" s="11" t="s">
        <v>969</v>
      </c>
      <c r="N9" s="11" t="s">
        <v>971</v>
      </c>
      <c r="O9" s="11" t="s">
        <v>973</v>
      </c>
      <c r="P9" s="11" t="s">
        <v>975</v>
      </c>
      <c r="Q9" s="11" t="s">
        <v>977</v>
      </c>
      <c r="R9" s="11" t="s">
        <v>979</v>
      </c>
      <c r="S9" s="11" t="s">
        <v>981</v>
      </c>
      <c r="T9" s="11" t="s">
        <v>983</v>
      </c>
      <c r="U9" s="11" t="s">
        <v>985</v>
      </c>
      <c r="V9" s="11" t="s">
        <v>987</v>
      </c>
      <c r="W9" s="11" t="s">
        <v>989</v>
      </c>
      <c r="X9" s="11" t="s">
        <v>991</v>
      </c>
      <c r="Y9" s="11" t="s">
        <v>993</v>
      </c>
      <c r="Z9" s="11" t="s">
        <v>995</v>
      </c>
      <c r="AA9" s="12" t="s">
        <v>997</v>
      </c>
    </row>
    <row r="10" spans="1:27" ht="14.4">
      <c r="A10" s="214" t="s">
        <v>1308</v>
      </c>
      <c r="B10" s="215"/>
      <c r="C10" s="126"/>
      <c r="D10" s="179"/>
      <c r="E10" s="179"/>
      <c r="F10" s="127"/>
      <c r="G10" s="127"/>
      <c r="H10" s="127"/>
      <c r="I10" s="127"/>
      <c r="J10" s="127"/>
      <c r="K10" s="127"/>
      <c r="L10" s="127"/>
      <c r="M10" s="127"/>
      <c r="N10" s="127"/>
      <c r="O10" s="127"/>
      <c r="P10" s="127"/>
      <c r="Q10" s="127"/>
      <c r="R10" s="127"/>
      <c r="S10" s="127"/>
      <c r="T10" s="127"/>
      <c r="U10" s="127"/>
      <c r="V10" s="127"/>
      <c r="W10" s="127"/>
      <c r="X10" s="127"/>
      <c r="Y10" s="127"/>
      <c r="Z10" s="127"/>
      <c r="AA10" s="127"/>
    </row>
    <row r="11" spans="1:27" ht="14.4">
      <c r="A11" s="214" t="s">
        <v>1310</v>
      </c>
      <c r="B11" s="215"/>
      <c r="C11" s="126"/>
      <c r="D11" s="126"/>
      <c r="E11" s="179"/>
      <c r="F11" s="127"/>
      <c r="G11" s="127"/>
      <c r="H11" s="127"/>
      <c r="I11" s="127"/>
      <c r="J11" s="127"/>
      <c r="K11" s="127"/>
      <c r="L11" s="127"/>
      <c r="M11" s="127"/>
      <c r="N11" s="127"/>
      <c r="O11" s="127"/>
      <c r="P11" s="127"/>
      <c r="Q11" s="127"/>
      <c r="R11" s="127"/>
      <c r="S11" s="127"/>
      <c r="T11" s="127"/>
      <c r="U11" s="127"/>
      <c r="V11" s="127"/>
      <c r="W11" s="127"/>
      <c r="X11" s="127"/>
      <c r="Y11" s="127"/>
      <c r="Z11" s="127"/>
      <c r="AA11" s="127"/>
    </row>
    <row r="12" spans="1:27" ht="14.4">
      <c r="A12" s="214" t="s">
        <v>1312</v>
      </c>
      <c r="B12" s="215"/>
      <c r="C12" s="126"/>
      <c r="D12" s="127"/>
      <c r="E12" s="127"/>
      <c r="F12" s="127"/>
      <c r="G12" s="127"/>
      <c r="H12" s="127"/>
      <c r="I12" s="127"/>
      <c r="J12" s="127"/>
      <c r="K12" s="127"/>
      <c r="L12" s="127"/>
      <c r="M12" s="127"/>
      <c r="N12" s="127"/>
      <c r="O12" s="127"/>
      <c r="P12" s="127"/>
      <c r="Q12" s="127"/>
      <c r="R12" s="127"/>
      <c r="S12" s="127"/>
      <c r="T12" s="127"/>
      <c r="U12" s="127"/>
      <c r="V12" s="127"/>
      <c r="W12" s="127"/>
      <c r="X12" s="127"/>
      <c r="Y12" s="127"/>
      <c r="Z12" s="127"/>
      <c r="AA12" s="127"/>
    </row>
    <row r="13" spans="1:27" ht="14.4">
      <c r="A13" s="214" t="s">
        <v>1314</v>
      </c>
      <c r="B13" s="215"/>
      <c r="C13" s="126"/>
      <c r="D13" s="127"/>
      <c r="E13" s="127"/>
      <c r="F13" s="127"/>
      <c r="G13" s="127"/>
      <c r="H13" s="127"/>
      <c r="I13" s="127"/>
      <c r="J13" s="127"/>
      <c r="K13" s="127"/>
      <c r="L13" s="127"/>
      <c r="M13" s="127"/>
      <c r="N13" s="127"/>
      <c r="O13" s="127"/>
      <c r="P13" s="127"/>
      <c r="Q13" s="127"/>
      <c r="R13" s="127"/>
      <c r="S13" s="127"/>
      <c r="T13" s="127"/>
      <c r="U13" s="127"/>
      <c r="V13" s="127"/>
      <c r="W13" s="127"/>
      <c r="X13" s="127"/>
      <c r="Y13" s="127"/>
      <c r="Z13" s="127"/>
      <c r="AA13" s="127"/>
    </row>
    <row r="14" spans="1:27" ht="14.4">
      <c r="A14" s="214" t="s">
        <v>1316</v>
      </c>
      <c r="B14" s="215"/>
      <c r="C14" s="126"/>
      <c r="D14" s="127"/>
      <c r="E14" s="127"/>
      <c r="F14" s="127"/>
      <c r="G14" s="127"/>
      <c r="H14" s="127"/>
      <c r="I14" s="127"/>
      <c r="J14" s="127"/>
      <c r="K14" s="127"/>
      <c r="L14" s="127"/>
      <c r="M14" s="127"/>
      <c r="N14" s="127"/>
      <c r="O14" s="127"/>
      <c r="P14" s="127"/>
      <c r="Q14" s="127"/>
      <c r="R14" s="127"/>
      <c r="S14" s="127"/>
      <c r="T14" s="127"/>
      <c r="U14" s="127"/>
      <c r="V14" s="127"/>
      <c r="W14" s="127"/>
      <c r="X14" s="127"/>
      <c r="Y14" s="127"/>
      <c r="Z14" s="127"/>
      <c r="AA14" s="127"/>
    </row>
    <row r="15" spans="1:27" ht="14.4">
      <c r="A15" s="214" t="s">
        <v>1318</v>
      </c>
      <c r="B15" s="215"/>
      <c r="C15" s="126"/>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row>
    <row r="16" spans="1:27" ht="14.25" customHeight="1"/>
    <row r="17" spans="1:27" ht="14.25" customHeight="1" thickBot="1">
      <c r="A17" s="17" t="s">
        <v>1000</v>
      </c>
      <c r="B17" s="17" t="s">
        <v>855</v>
      </c>
      <c r="C17" s="16" t="s">
        <v>1002</v>
      </c>
      <c r="D17" s="16" t="s">
        <v>1004</v>
      </c>
      <c r="E17" s="16" t="s">
        <v>1006</v>
      </c>
      <c r="F17" s="16" t="s">
        <v>1008</v>
      </c>
      <c r="G17" s="16" t="s">
        <v>1010</v>
      </c>
      <c r="H17" s="16" t="s">
        <v>1011</v>
      </c>
      <c r="I17" s="16" t="s">
        <v>1012</v>
      </c>
      <c r="J17" s="16" t="s">
        <v>1323</v>
      </c>
      <c r="K17" s="16" t="s">
        <v>1324</v>
      </c>
      <c r="L17" s="16" t="s">
        <v>1325</v>
      </c>
      <c r="M17" s="16" t="s">
        <v>1326</v>
      </c>
    </row>
    <row r="18" spans="1:27" ht="14.25" customHeight="1" thickTop="1" thickBot="1">
      <c r="A18" s="19" t="s">
        <v>1327</v>
      </c>
      <c r="B18" s="23" t="s">
        <v>1328</v>
      </c>
      <c r="C18" s="188" t="s">
        <v>1329</v>
      </c>
      <c r="D18" s="189" t="s">
        <v>1330</v>
      </c>
      <c r="E18" s="190" t="s">
        <v>1331</v>
      </c>
      <c r="F18" s="191" t="s">
        <v>1332</v>
      </c>
      <c r="G18" s="161" t="s">
        <v>1333</v>
      </c>
      <c r="H18" s="138" t="s">
        <v>1022</v>
      </c>
      <c r="I18" s="182" t="s">
        <v>1021</v>
      </c>
      <c r="J18" s="53">
        <v>0</v>
      </c>
      <c r="K18" s="53">
        <v>1</v>
      </c>
      <c r="L18" s="57">
        <f>MIN(2:2)</f>
        <v>0.25</v>
      </c>
      <c r="M18" s="57">
        <f>MAX(2:2)</f>
        <v>1</v>
      </c>
    </row>
    <row r="19" spans="1:27" ht="14.25" customHeight="1" thickTop="1" thickBot="1">
      <c r="A19" s="19" t="s">
        <v>1334</v>
      </c>
      <c r="B19" s="23" t="s">
        <v>1335</v>
      </c>
      <c r="C19" s="188" t="s">
        <v>1336</v>
      </c>
      <c r="D19" s="189" t="s">
        <v>1337</v>
      </c>
      <c r="E19" s="190" t="s">
        <v>1338</v>
      </c>
      <c r="F19" s="191" t="s">
        <v>1339</v>
      </c>
      <c r="G19" s="161" t="s">
        <v>1340</v>
      </c>
      <c r="H19" s="138" t="s">
        <v>1020</v>
      </c>
      <c r="I19" s="182" t="s">
        <v>1022</v>
      </c>
      <c r="J19" s="53">
        <v>5.0000000000000001E-3</v>
      </c>
      <c r="K19" s="53">
        <v>0.3</v>
      </c>
      <c r="L19" s="57">
        <f t="shared" ref="L19:L21" si="0">MIN(3:3)</f>
        <v>0.15</v>
      </c>
      <c r="M19" s="57">
        <f t="shared" ref="M19:M21" si="1">MAX(3:3)</f>
        <v>0.15</v>
      </c>
    </row>
    <row r="20" spans="1:27" ht="14.25" customHeight="1" thickTop="1" thickBot="1">
      <c r="A20" s="19" t="s">
        <v>1341</v>
      </c>
      <c r="B20" s="23" t="s">
        <v>1342</v>
      </c>
      <c r="C20" s="188" t="s">
        <v>1343</v>
      </c>
      <c r="D20" s="189" t="s">
        <v>1344</v>
      </c>
      <c r="E20" s="190" t="s">
        <v>1345</v>
      </c>
      <c r="F20" s="191" t="s">
        <v>1346</v>
      </c>
      <c r="G20" s="52" t="s">
        <v>1347</v>
      </c>
      <c r="H20" s="138" t="s">
        <v>1020</v>
      </c>
      <c r="I20" s="182" t="s">
        <v>1020</v>
      </c>
      <c r="J20" s="53">
        <v>0.7</v>
      </c>
      <c r="K20" s="53">
        <v>1.3</v>
      </c>
      <c r="L20" s="57">
        <f t="shared" si="0"/>
        <v>1</v>
      </c>
      <c r="M20" s="57">
        <f t="shared" si="1"/>
        <v>1</v>
      </c>
    </row>
    <row r="21" spans="1:27" ht="14.25" customHeight="1" thickTop="1" thickBot="1">
      <c r="A21" s="19" t="s">
        <v>1348</v>
      </c>
      <c r="B21" s="23" t="s">
        <v>1349</v>
      </c>
      <c r="C21" s="188" t="s">
        <v>1350</v>
      </c>
      <c r="D21" s="189" t="s">
        <v>1351</v>
      </c>
      <c r="E21" s="190" t="s">
        <v>1352</v>
      </c>
      <c r="F21" s="191" t="s">
        <v>1353</v>
      </c>
      <c r="G21" s="161" t="s">
        <v>1354</v>
      </c>
      <c r="H21" s="138" t="s">
        <v>1020</v>
      </c>
      <c r="I21" s="182" t="s">
        <v>1022</v>
      </c>
      <c r="J21" s="53">
        <v>0.5</v>
      </c>
      <c r="K21" s="53">
        <v>1.2</v>
      </c>
      <c r="L21" s="57">
        <f t="shared" si="0"/>
        <v>0.7</v>
      </c>
      <c r="M21" s="57">
        <f t="shared" si="1"/>
        <v>1</v>
      </c>
    </row>
    <row r="22" spans="1:27" ht="14.25" customHeight="1" thickTop="1">
      <c r="A22" s="19" t="s">
        <v>1355</v>
      </c>
      <c r="B22" s="23" t="s">
        <v>1356</v>
      </c>
      <c r="C22" s="188" t="s">
        <v>1357</v>
      </c>
      <c r="D22" s="189" t="s">
        <v>1358</v>
      </c>
      <c r="E22" s="190" t="s">
        <v>1359</v>
      </c>
      <c r="F22" s="191" t="s">
        <v>1360</v>
      </c>
      <c r="G22" s="162" t="s">
        <v>1361</v>
      </c>
      <c r="H22" s="138" t="s">
        <v>1020</v>
      </c>
      <c r="I22" s="182" t="s">
        <v>1022</v>
      </c>
    </row>
    <row r="23" spans="1:27" ht="14.25" customHeight="1">
      <c r="A23" s="19" t="s">
        <v>1362</v>
      </c>
      <c r="B23" s="23" t="s">
        <v>1363</v>
      </c>
      <c r="C23" s="188" t="s">
        <v>1364</v>
      </c>
      <c r="D23" s="189" t="s">
        <v>1365</v>
      </c>
      <c r="E23" s="190" t="s">
        <v>1366</v>
      </c>
      <c r="F23" s="191" t="s">
        <v>1367</v>
      </c>
      <c r="G23" s="162" t="s">
        <v>1368</v>
      </c>
      <c r="H23" s="138" t="s">
        <v>1022</v>
      </c>
      <c r="I23" s="182" t="s">
        <v>1022</v>
      </c>
    </row>
    <row r="24" spans="1:27" ht="14.25" customHeight="1" thickBot="1"/>
    <row r="25" spans="1:27" ht="14.25" customHeight="1" thickBot="1">
      <c r="A25" s="186" t="s">
        <v>1369</v>
      </c>
      <c r="B25" s="186"/>
      <c r="C25" s="98"/>
      <c r="D25" s="97"/>
      <c r="E25" s="97"/>
      <c r="F25" s="97"/>
      <c r="G25" s="97"/>
      <c r="H25" s="97"/>
      <c r="I25" s="97"/>
      <c r="J25" s="97"/>
      <c r="K25" s="97"/>
      <c r="L25" s="97"/>
      <c r="M25" s="97"/>
      <c r="N25" s="97"/>
      <c r="O25" s="97"/>
      <c r="P25" s="97"/>
      <c r="Q25" s="97"/>
      <c r="R25" s="97"/>
      <c r="S25" s="97"/>
      <c r="T25" s="97"/>
      <c r="U25" s="97"/>
      <c r="V25" s="97"/>
      <c r="W25" s="97"/>
      <c r="X25" s="97"/>
      <c r="Y25" s="97"/>
      <c r="Z25" s="97"/>
      <c r="AA25" s="97"/>
    </row>
    <row r="26" spans="1:27" ht="14.25" customHeight="1"/>
    <row r="27" spans="1:27" ht="14.25" customHeight="1">
      <c r="A27" s="176" t="s">
        <v>1304</v>
      </c>
    </row>
    <row r="28" spans="1:27" ht="14.25" customHeight="1"/>
    <row r="29" spans="1:27" ht="14.25" customHeight="1">
      <c r="A29" s="129" t="s">
        <v>1069</v>
      </c>
      <c r="B29" s="130" t="s">
        <v>1370</v>
      </c>
    </row>
    <row r="30" spans="1:27" ht="14.25" customHeight="1">
      <c r="A30" s="131" t="s">
        <v>1371</v>
      </c>
      <c r="B30" s="132" t="s">
        <v>1372</v>
      </c>
    </row>
    <row r="31" spans="1:27" ht="14.25" customHeight="1"/>
    <row r="32" spans="1:27"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sheetProtection formatCells="0" formatColumns="0" formatRows="0"/>
  <protectedRanges>
    <protectedRange sqref="J18:K21" name="numerical entry"/>
    <protectedRange sqref="C25:AA25" name="date"/>
    <protectedRange sqref="A18:G23" name="Adaptations"/>
    <protectedRange sqref="C10:AA15" name="Comments"/>
  </protectedRanges>
  <mergeCells count="7">
    <mergeCell ref="A15:B15"/>
    <mergeCell ref="A9:B9"/>
    <mergeCell ref="A10:B10"/>
    <mergeCell ref="A11:B11"/>
    <mergeCell ref="A12:B12"/>
    <mergeCell ref="A13:B13"/>
    <mergeCell ref="A14:B14"/>
  </mergeCells>
  <phoneticPr fontId="22" type="noConversion"/>
  <conditionalFormatting sqref="A2:B15">
    <cfRule type="containsText" dxfId="201" priority="1" operator="containsText" text="(ADAPTED)">
      <formula>NOT(ISERROR(SEARCH("(ADAPTED)",A2)))</formula>
    </cfRule>
  </conditionalFormatting>
  <conditionalFormatting sqref="B18:B23">
    <cfRule type="containsText" dxfId="199" priority="16" operator="containsText" text="(ADAPTED)">
      <formula>NOT(ISERROR(SEARCH("(ADAPTED)",B18)))</formula>
    </cfRule>
  </conditionalFormatting>
  <conditionalFormatting sqref="C2:AA5">
    <cfRule type="containsBlanks" dxfId="197" priority="5">
      <formula>LEN(TRIM(C2))=0</formula>
    </cfRule>
    <cfRule type="cellIs" dxfId="196" priority="6" stopIfTrue="1" operator="lessThan">
      <formula>$J18</formula>
    </cfRule>
    <cfRule type="cellIs" dxfId="195" priority="7" stopIfTrue="1" operator="greaterThan">
      <formula>$K18</formula>
    </cfRule>
  </conditionalFormatting>
  <conditionalFormatting sqref="L18:L21">
    <cfRule type="expression" dxfId="187" priority="9">
      <formula>$L18&lt;$J18</formula>
    </cfRule>
  </conditionalFormatting>
  <conditionalFormatting sqref="M18:M21">
    <cfRule type="expression" dxfId="186" priority="8">
      <formula>$M18&gt;$K18</formula>
    </cfRule>
  </conditionalFormatting>
  <dataValidations count="4">
    <dataValidation type="list" allowBlank="1" showInputMessage="1" showErrorMessage="1" promptTitle="Opportunity factor" prompt="Please select whether this assessment factor is an opportunity factor or not" sqref="I18:I23" xr:uid="{31F8E449-0DE7-4A2E-94D0-CFBE9A4C16EA}">
      <formula1>"yes,no"</formula1>
    </dataValidation>
    <dataValidation type="list" allowBlank="1" showInputMessage="1" showErrorMessage="1" promptTitle="Risk factor" prompt="Please select whether this assessment factor is a risk factor or not" sqref="H18:H23" xr:uid="{58F08B71-0A44-460B-8014-57B466BEBB5D}">
      <formula1>"yes,no"</formula1>
    </dataValidation>
    <dataValidation type="decimal" allowBlank="1" showInputMessage="1" showErrorMessage="1" errorTitle="Data input error" error="The data input is not within the minumum and maximum specified below. " promptTitle="Please enter a percentage" prompt="Values should be between the minimum and maximum specified below. If necessary please adjust those values." sqref="C3:AA5" xr:uid="{31F59CE8-1A03-4253-9F19-C069DE4FB583}">
      <formula1>$J19</formula1>
      <formula2>$K19</formula2>
    </dataValidation>
    <dataValidation type="decimal" allowBlank="1" showInputMessage="1" showErrorMessage="1" errorTitle="Data input error" error="The data input is not within the minumum and maximum specified below. " promptTitle="Please enter a percentage" prompt="Values should be between the minimum and maximum specified below. If necessary please adjust those values." sqref="C2:AA2" xr:uid="{BC331D38-EF30-4FE8-B9DF-56D92398A306}">
      <formula1>$J$18</formula1>
      <formula2>$K$18</formula2>
    </dataValidation>
  </dataValidations>
  <hyperlinks>
    <hyperlink ref="A29" location="'E. Strategy'!A1" display="Next category" xr:uid="{2200E2AB-85E5-416C-8853-E15B7375B652}"/>
    <hyperlink ref="B29" location="'E. Strategy'!A1" display="-&gt; E. Strategy" xr:uid="{49AB8062-D5E2-4935-898D-2A9408A81E8D}"/>
    <hyperlink ref="A30" location="'C. Market conditions'!A1" display="Previous category" xr:uid="{8D7A71D6-B6B3-4072-B0E3-CE816B1D2E5D}"/>
    <hyperlink ref="B30" location="'C. Market conditions'!A1" display="&lt;- C. Market conditions" xr:uid="{E949EC52-B56A-408C-B941-7ADC4B5BAE53}"/>
  </hyperlinks>
  <pageMargins left="0.70866141732283472" right="0.70866141732283472" top="0.74803149606299213" bottom="0.74803149606299213" header="0" footer="0"/>
  <pageSetup paperSize="9" scale="95" fitToWidth="0"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4" id="{1965C840-2A33-400D-8768-2C95085EAC3A}">
            <xm:f>'Original questions and answers'!AE28=1</xm:f>
            <x14:dxf>
              <fill>
                <patternFill>
                  <bgColor theme="6" tint="0.59996337778862885"/>
                </patternFill>
              </fill>
            </x14:dxf>
          </x14:cfRule>
          <xm:sqref>A18:B23</xm:sqref>
        </x14:conditionalFormatting>
        <x14:conditionalFormatting xmlns:xm="http://schemas.microsoft.com/office/excel/2006/main">
          <x14:cfRule type="expression" priority="3" id="{CF1AFB1C-8839-4F74-A400-BA791D06A035}">
            <xm:f>'Original questions and answers'!AG28=1</xm:f>
            <x14:dxf>
              <font>
                <b val="0"/>
                <i/>
              </font>
            </x14:dxf>
          </x14:cfRule>
          <xm:sqref>C18:G23</xm:sqref>
        </x14:conditionalFormatting>
        <x14:conditionalFormatting xmlns:xm="http://schemas.microsoft.com/office/excel/2006/main">
          <x14:cfRule type="expression" priority="10" id="{B56268FA-8738-4C1E-BF2F-0849EE5A7B59}">
            <xm:f>Points!C42=5</xm:f>
            <x14:dxf>
              <font>
                <color rgb="FFFFFFFF"/>
              </font>
              <fill>
                <patternFill>
                  <bgColor theme="5" tint="-0.24994659260841701"/>
                </patternFill>
              </fill>
            </x14:dxf>
          </x14:cfRule>
          <x14:cfRule type="expression" priority="11" id="{5A8378DC-F578-4443-A173-B45E21B9FBC0}">
            <xm:f>Points!C42=4</xm:f>
            <x14:dxf>
              <fill>
                <patternFill>
                  <bgColor theme="5" tint="0.39994506668294322"/>
                </patternFill>
              </fill>
            </x14:dxf>
          </x14:cfRule>
          <x14:cfRule type="expression" priority="12" id="{E49F001C-9C97-4410-BA24-622BA31A2D8B}">
            <xm:f>Points!C42=3</xm:f>
            <x14:dxf>
              <fill>
                <patternFill>
                  <bgColor theme="5" tint="0.59996337778862885"/>
                </patternFill>
              </fill>
            </x14:dxf>
          </x14:cfRule>
          <x14:cfRule type="expression" priority="13" id="{36B4258D-2601-44FB-B274-84B914B2C57A}">
            <xm:f>Points!C42=2</xm:f>
            <x14:dxf>
              <fill>
                <patternFill>
                  <bgColor theme="5" tint="0.79998168889431442"/>
                </patternFill>
              </fill>
            </x14:dxf>
          </x14:cfRule>
          <x14:cfRule type="expression" priority="14" id="{EF3ABB3E-831D-49EB-9DCF-DD1B3B3CD3D6}">
            <xm:f>Points!C42=1</xm:f>
            <x14:dxf>
              <fill>
                <patternFill patternType="none">
                  <bgColor auto="1"/>
                </patternFill>
              </fill>
            </x14:dxf>
          </x14:cfRule>
          <x14:cfRule type="containsText" priority="15" operator="containsText" id="{C4E03EBE-5D91-432D-80A2-82FCD88C69BF}">
            <xm:f>NOT(ISERROR(SEARCH("Select answer",C2)))</xm:f>
            <xm:f>"Select answer"</xm:f>
            <x14:dxf>
              <font>
                <color theme="3" tint="0.39994506668294322"/>
              </font>
              <fill>
                <patternFill patternType="solid">
                  <bgColor theme="0" tint="0.79998168889431442"/>
                </patternFill>
              </fill>
            </x14:dxf>
          </x14:cfRule>
          <xm:sqref>C2:AA7</xm:sqref>
        </x14:conditionalFormatting>
        <x14:conditionalFormatting xmlns:xm="http://schemas.microsoft.com/office/excel/2006/main">
          <x14:cfRule type="expression" priority="2" id="{9591A53E-8E05-4368-9681-F2DFC5912E77}">
            <xm:f>'Original questions and answers'!AM28=1</xm:f>
            <x14:dxf>
              <fill>
                <patternFill>
                  <bgColor theme="6" tint="0.59996337778862885"/>
                </patternFill>
              </fill>
            </x14:dxf>
          </x14:cfRule>
          <xm:sqref>H18:I23</xm:sqref>
        </x14:conditionalFormatting>
      </x14:conditionalFormattings>
    </ext>
    <ext xmlns:x14="http://schemas.microsoft.com/office/spreadsheetml/2009/9/main" uri="{CCE6A557-97BC-4b89-ADB6-D9C93CAAB3DF}">
      <x14:dataValidations xmlns:xm="http://schemas.microsoft.com/office/excel/2006/main" count="1">
        <x14:dataValidation type="list" showErrorMessage="1" xr:uid="{1F1F8B02-024B-4498-8DDF-C8586B92AED0}">
          <x14:formula1>
            <xm:f>'Adapted questions and answers'!$I32:$N32</xm:f>
          </x14:formula1>
          <xm:sqref>C6:AA7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B5B4B-CD82-4ED3-92F1-CE444B42A337}">
  <sheetPr codeName="Sheet13">
    <tabColor theme="9"/>
    <pageSetUpPr fitToPage="1"/>
  </sheetPr>
  <dimension ref="A2:AA290"/>
  <sheetViews>
    <sheetView zoomScale="80" zoomScaleNormal="80" workbookViewId="0">
      <selection activeCell="C31" sqref="C31"/>
    </sheetView>
  </sheetViews>
  <sheetFormatPr defaultColWidth="8.88671875" defaultRowHeight="14.4"/>
  <cols>
    <col min="1" max="1" width="105.88671875" style="72" bestFit="1" customWidth="1"/>
    <col min="2" max="2" width="30.109375" style="72" bestFit="1" customWidth="1"/>
    <col min="3" max="3" width="19.33203125" style="72" bestFit="1" customWidth="1"/>
    <col min="4" max="4" width="19.88671875" style="72" bestFit="1" customWidth="1"/>
    <col min="5" max="5" width="11" style="72" bestFit="1" customWidth="1"/>
    <col min="6" max="12" width="9" style="72" bestFit="1" customWidth="1"/>
    <col min="13" max="13" width="9.44140625" style="72" bestFit="1" customWidth="1"/>
    <col min="14" max="14" width="9.33203125" style="72" bestFit="1" customWidth="1"/>
    <col min="15" max="27" width="9" style="72" bestFit="1" customWidth="1"/>
    <col min="28" max="16384" width="8.88671875" style="72"/>
  </cols>
  <sheetData>
    <row r="2" spans="1:27">
      <c r="A2" s="81" t="s">
        <v>562</v>
      </c>
      <c r="C2" s="82" t="str">
        <f>'A. Legal status'!C$1</f>
        <v>Patent 1</v>
      </c>
      <c r="D2" s="82" t="str">
        <f>'A. Legal status'!D$1</f>
        <v>Patent 2</v>
      </c>
      <c r="E2" s="82" t="str">
        <f>'A. Legal status'!E$1</f>
        <v>Patent 3</v>
      </c>
      <c r="F2" s="82" t="str">
        <f>'A. Legal status'!F$1</f>
        <v>Patent 4</v>
      </c>
      <c r="G2" s="82" t="str">
        <f>'A. Legal status'!G$1</f>
        <v>Patent 5</v>
      </c>
      <c r="H2" s="82" t="str">
        <f>'A. Legal status'!H$1</f>
        <v>Patent 6</v>
      </c>
      <c r="I2" s="82" t="str">
        <f>'A. Legal status'!I$1</f>
        <v>Patent 7</v>
      </c>
      <c r="J2" s="82" t="str">
        <f>'A. Legal status'!J$1</f>
        <v>Patent 8</v>
      </c>
      <c r="K2" s="82" t="str">
        <f>'A. Legal status'!K$1</f>
        <v>Patent 9</v>
      </c>
      <c r="L2" s="82" t="str">
        <f>'A. Legal status'!L$1</f>
        <v>Patent 10</v>
      </c>
      <c r="M2" s="82" t="str">
        <f>'A. Legal status'!M$1</f>
        <v>Patent 11</v>
      </c>
      <c r="N2" s="82" t="str">
        <f>'A. Legal status'!N$1</f>
        <v>Patent 12</v>
      </c>
      <c r="O2" s="82" t="str">
        <f>'A. Legal status'!O$1</f>
        <v>Patent 13</v>
      </c>
      <c r="P2" s="82" t="str">
        <f>'A. Legal status'!P$1</f>
        <v>Patent 14</v>
      </c>
      <c r="Q2" s="82" t="str">
        <f>'A. Legal status'!Q$1</f>
        <v>Patent 15</v>
      </c>
      <c r="R2" s="82" t="str">
        <f>'A. Legal status'!R$1</f>
        <v>Patent 16</v>
      </c>
      <c r="S2" s="82" t="str">
        <f>'A. Legal status'!S$1</f>
        <v>Patent 17</v>
      </c>
      <c r="T2" s="82" t="str">
        <f>'A. Legal status'!T$1</f>
        <v>Patent 18</v>
      </c>
      <c r="U2" s="82" t="str">
        <f>'A. Legal status'!U$1</f>
        <v>Patent 19</v>
      </c>
      <c r="V2" s="82" t="str">
        <f>'A. Legal status'!V$1</f>
        <v>Patent 20</v>
      </c>
      <c r="W2" s="82" t="str">
        <f>'A. Legal status'!W$1</f>
        <v>Patent 21</v>
      </c>
      <c r="X2" s="82" t="str">
        <f>'A. Legal status'!X$1</f>
        <v>Patent 22</v>
      </c>
      <c r="Y2" s="82" t="str">
        <f>'A. Legal status'!Y$1</f>
        <v>Patent 23</v>
      </c>
      <c r="Z2" s="82" t="str">
        <f>'A. Legal status'!Z$1</f>
        <v>Patent 24</v>
      </c>
      <c r="AA2" s="82" t="str">
        <f>'A. Legal status'!AA$1</f>
        <v>Patent 25</v>
      </c>
    </row>
    <row r="3" spans="1:27">
      <c r="A3" s="80" t="str">
        <f>'B. Technology'!A6</f>
        <v>B5: How  much  time is required before the patented technology can be commercially worked?</v>
      </c>
      <c r="C3" s="83">
        <f>IF(ISBLANK('B. Technology'!C$6),"",'B. Technology'!C$6)</f>
        <v>2.5</v>
      </c>
      <c r="D3" s="83">
        <f>IF(ISBLANK('B. Technology'!D$6),"",'B. Technology'!D$6)</f>
        <v>0</v>
      </c>
      <c r="E3" s="83" t="str">
        <f>IF(ISBLANK('B. Technology'!E$6),"",'B. Technology'!E$6)</f>
        <v/>
      </c>
      <c r="F3" s="83" t="str">
        <f>IF(ISBLANK('B. Technology'!F$6),"",'B. Technology'!F$6)</f>
        <v/>
      </c>
      <c r="G3" s="83" t="str">
        <f>IF(ISBLANK('B. Technology'!G$6),"",'B. Technology'!G$6)</f>
        <v/>
      </c>
      <c r="H3" s="83" t="str">
        <f>IF(ISBLANK('B. Technology'!H$6),"",'B. Technology'!H$6)</f>
        <v/>
      </c>
      <c r="I3" s="83" t="str">
        <f>IF(ISBLANK('B. Technology'!I$6),"",'B. Technology'!I$6)</f>
        <v/>
      </c>
      <c r="J3" s="83" t="str">
        <f>IF(ISBLANK('B. Technology'!J$6),"",'B. Technology'!J$6)</f>
        <v/>
      </c>
      <c r="K3" s="83" t="str">
        <f>IF(ISBLANK('B. Technology'!K$6),"",'B. Technology'!K$6)</f>
        <v/>
      </c>
      <c r="L3" s="83" t="str">
        <f>IF(ISBLANK('B. Technology'!L$6),"",'B. Technology'!L$6)</f>
        <v/>
      </c>
      <c r="M3" s="83" t="str">
        <f>IF(ISBLANK('B. Technology'!M$6),"",'B. Technology'!M$6)</f>
        <v/>
      </c>
      <c r="N3" s="83" t="str">
        <f>IF(ISBLANK('B. Technology'!N$6),"",'B. Technology'!N$6)</f>
        <v/>
      </c>
      <c r="O3" s="83" t="str">
        <f>IF(ISBLANK('B. Technology'!O$6),"",'B. Technology'!O$6)</f>
        <v/>
      </c>
      <c r="P3" s="83" t="str">
        <f>IF(ISBLANK('B. Technology'!P$6),"",'B. Technology'!P$6)</f>
        <v/>
      </c>
      <c r="Q3" s="83" t="str">
        <f>IF(ISBLANK('B. Technology'!Q$6),"",'B. Technology'!Q$6)</f>
        <v/>
      </c>
      <c r="R3" s="83" t="str">
        <f>IF(ISBLANK('B. Technology'!R$6),"",'B. Technology'!R$6)</f>
        <v/>
      </c>
      <c r="S3" s="83" t="str">
        <f>IF(ISBLANK('B. Technology'!S$6),"",'B. Technology'!S$6)</f>
        <v/>
      </c>
      <c r="T3" s="83" t="str">
        <f>IF(ISBLANK('B. Technology'!T$6),"",'B. Technology'!T$6)</f>
        <v/>
      </c>
      <c r="U3" s="83" t="str">
        <f>IF(ISBLANK('B. Technology'!U$6),"",'B. Technology'!U$6)</f>
        <v/>
      </c>
      <c r="V3" s="83" t="str">
        <f>IF(ISBLANK('B. Technology'!V$6),"",'B. Technology'!V$6)</f>
        <v/>
      </c>
      <c r="W3" s="83" t="str">
        <f>IF(ISBLANK('B. Technology'!W$6),"",'B. Technology'!W$6)</f>
        <v/>
      </c>
      <c r="X3" s="83" t="str">
        <f>IF(ISBLANK('B. Technology'!X$6),"",'B. Technology'!X$6)</f>
        <v/>
      </c>
      <c r="Y3" s="83" t="str">
        <f>IF(ISBLANK('B. Technology'!Y$6),"",'B. Technology'!Y$6)</f>
        <v/>
      </c>
      <c r="Z3" s="83" t="str">
        <f>IF(ISBLANK('B. Technology'!Z$6),"",'B. Technology'!Z$6)</f>
        <v/>
      </c>
      <c r="AA3" s="83" t="str">
        <f>IF(ISBLANK('B. Technology'!AA$6),"",'B. Technology'!AA$6)</f>
        <v/>
      </c>
    </row>
    <row r="4" spans="1:27">
      <c r="A4" s="80" t="str">
        <f>'C. Market conditions'!A3</f>
        <v>C2: What is the market growth in the business area where the patented technology is utilised?</v>
      </c>
      <c r="C4" s="102">
        <f>IF(ISBLANK('C. Market conditions'!C$3),"",'C. Market conditions'!C$3)</f>
        <v>0.15</v>
      </c>
      <c r="D4" s="84">
        <f>IF(ISBLANK('C. Market conditions'!D$3),"",'C. Market conditions'!D$3)</f>
        <v>2.5000000000000001E-2</v>
      </c>
      <c r="E4" s="84" t="str">
        <f>IF(ISBLANK('C. Market conditions'!E$3),"",'C. Market conditions'!E$3)</f>
        <v/>
      </c>
      <c r="F4" s="84" t="str">
        <f>IF(ISBLANK('C. Market conditions'!F$3),"",'C. Market conditions'!F$3)</f>
        <v/>
      </c>
      <c r="G4" s="84" t="str">
        <f>IF(ISBLANK('C. Market conditions'!G$3),"",'C. Market conditions'!G$3)</f>
        <v/>
      </c>
      <c r="H4" s="84" t="str">
        <f>IF(ISBLANK('C. Market conditions'!H$3),"",'C. Market conditions'!H$3)</f>
        <v/>
      </c>
      <c r="I4" s="84" t="str">
        <f>IF(ISBLANK('C. Market conditions'!I$3),"",'C. Market conditions'!I$3)</f>
        <v/>
      </c>
      <c r="J4" s="84" t="str">
        <f>IF(ISBLANK('C. Market conditions'!J$3),"",'C. Market conditions'!J$3)</f>
        <v/>
      </c>
      <c r="K4" s="84" t="str">
        <f>IF(ISBLANK('C. Market conditions'!K$3),"",'C. Market conditions'!K$3)</f>
        <v/>
      </c>
      <c r="L4" s="84" t="str">
        <f>IF(ISBLANK('C. Market conditions'!L$3),"",'C. Market conditions'!L$3)</f>
        <v/>
      </c>
      <c r="M4" s="84" t="str">
        <f>IF(ISBLANK('C. Market conditions'!M$3),"",'C. Market conditions'!M$3)</f>
        <v/>
      </c>
      <c r="N4" s="84" t="str">
        <f>IF(ISBLANK('C. Market conditions'!N$3),"",'C. Market conditions'!N$3)</f>
        <v/>
      </c>
      <c r="O4" s="84" t="str">
        <f>IF(ISBLANK('C. Market conditions'!O$3),"",'C. Market conditions'!O$3)</f>
        <v/>
      </c>
      <c r="P4" s="84" t="str">
        <f>IF(ISBLANK('C. Market conditions'!P$3),"",'C. Market conditions'!P$3)</f>
        <v/>
      </c>
      <c r="Q4" s="84" t="str">
        <f>IF(ISBLANK('C. Market conditions'!Q$3),"",'C. Market conditions'!Q$3)</f>
        <v/>
      </c>
      <c r="R4" s="84" t="str">
        <f>IF(ISBLANK('C. Market conditions'!R$3),"",'C. Market conditions'!R$3)</f>
        <v/>
      </c>
      <c r="S4" s="84" t="str">
        <f>IF(ISBLANK('C. Market conditions'!S$3),"",'C. Market conditions'!S$3)</f>
        <v/>
      </c>
      <c r="T4" s="84" t="str">
        <f>IF(ISBLANK('C. Market conditions'!T$3),"",'C. Market conditions'!T$3)</f>
        <v/>
      </c>
      <c r="U4" s="84" t="str">
        <f>IF(ISBLANK('C. Market conditions'!U$3),"",'C. Market conditions'!U$3)</f>
        <v/>
      </c>
      <c r="V4" s="84" t="str">
        <f>IF(ISBLANK('C. Market conditions'!V$3),"",'C. Market conditions'!V$3)</f>
        <v/>
      </c>
      <c r="W4" s="84" t="str">
        <f>IF(ISBLANK('C. Market conditions'!W$3),"",'C. Market conditions'!W$3)</f>
        <v/>
      </c>
      <c r="X4" s="84" t="str">
        <f>IF(ISBLANK('C. Market conditions'!X$3),"",'C. Market conditions'!X$3)</f>
        <v/>
      </c>
      <c r="Y4" s="84" t="str">
        <f>IF(ISBLANK('C. Market conditions'!Y$3),"",'C. Market conditions'!Y$3)</f>
        <v/>
      </c>
      <c r="Z4" s="84" t="str">
        <f>IF(ISBLANK('C. Market conditions'!Z$3),"",'C. Market conditions'!Z$3)</f>
        <v/>
      </c>
      <c r="AA4" s="84" t="str">
        <f>IF(ISBLANK('C. Market conditions'!AA$3),"",'C. Market conditions'!AA$3)</f>
        <v/>
      </c>
    </row>
    <row r="5" spans="1:27">
      <c r="A5" s="80" t="str">
        <f>'C. Market conditions'!A4</f>
        <v>C3: What is the life expectancy of the patented technology in the market?</v>
      </c>
      <c r="C5" s="83">
        <f>IF(ISBLANK('C. Market conditions'!C$4),"",'C. Market conditions'!C$4)</f>
        <v>4</v>
      </c>
      <c r="D5" s="83">
        <f>IF(ISBLANK('C. Market conditions'!D$4),"",'C. Market conditions'!D$4)</f>
        <v>1.5</v>
      </c>
      <c r="E5" s="83" t="str">
        <f>IF(ISBLANK('C. Market conditions'!E$4),"",'C. Market conditions'!E$4)</f>
        <v/>
      </c>
      <c r="F5" s="83" t="str">
        <f>IF(ISBLANK('C. Market conditions'!F$4),"",'C. Market conditions'!F$4)</f>
        <v/>
      </c>
      <c r="G5" s="83" t="str">
        <f>IF(ISBLANK('C. Market conditions'!G$4),"",'C. Market conditions'!G$4)</f>
        <v/>
      </c>
      <c r="H5" s="83" t="str">
        <f>IF(ISBLANK('C. Market conditions'!H$4),"",'C. Market conditions'!H$4)</f>
        <v/>
      </c>
      <c r="I5" s="83" t="str">
        <f>IF(ISBLANK('C. Market conditions'!I$4),"",'C. Market conditions'!I$4)</f>
        <v/>
      </c>
      <c r="J5" s="83" t="str">
        <f>IF(ISBLANK('C. Market conditions'!J$4),"",'C. Market conditions'!J$4)</f>
        <v/>
      </c>
      <c r="K5" s="83" t="str">
        <f>IF(ISBLANK('C. Market conditions'!K$4),"",'C. Market conditions'!K$4)</f>
        <v/>
      </c>
      <c r="L5" s="83" t="str">
        <f>IF(ISBLANK('C. Market conditions'!L$4),"",'C. Market conditions'!L$4)</f>
        <v/>
      </c>
      <c r="M5" s="83" t="str">
        <f>IF(ISBLANK('C. Market conditions'!M$4),"",'C. Market conditions'!M$4)</f>
        <v/>
      </c>
      <c r="N5" s="83" t="str">
        <f>IF(ISBLANK('C. Market conditions'!N$4),"",'C. Market conditions'!N$4)</f>
        <v/>
      </c>
      <c r="O5" s="83" t="str">
        <f>IF(ISBLANK('C. Market conditions'!O$4),"",'C. Market conditions'!O$4)</f>
        <v/>
      </c>
      <c r="P5" s="83" t="str">
        <f>IF(ISBLANK('C. Market conditions'!P$4),"",'C. Market conditions'!P$4)</f>
        <v/>
      </c>
      <c r="Q5" s="83" t="str">
        <f>IF(ISBLANK('C. Market conditions'!Q$4),"",'C. Market conditions'!Q$4)</f>
        <v/>
      </c>
      <c r="R5" s="83" t="str">
        <f>IF(ISBLANK('C. Market conditions'!R$4),"",'C. Market conditions'!R$4)</f>
        <v/>
      </c>
      <c r="S5" s="83" t="str">
        <f>IF(ISBLANK('C. Market conditions'!S$4),"",'C. Market conditions'!S$4)</f>
        <v/>
      </c>
      <c r="T5" s="83" t="str">
        <f>IF(ISBLANK('C. Market conditions'!T$4),"",'C. Market conditions'!T$4)</f>
        <v/>
      </c>
      <c r="U5" s="83" t="str">
        <f>IF(ISBLANK('C. Market conditions'!U$4),"",'C. Market conditions'!U$4)</f>
        <v/>
      </c>
      <c r="V5" s="83" t="str">
        <f>IF(ISBLANK('C. Market conditions'!V$4),"",'C. Market conditions'!V$4)</f>
        <v/>
      </c>
      <c r="W5" s="83" t="str">
        <f>IF(ISBLANK('C. Market conditions'!W$4),"",'C. Market conditions'!W$4)</f>
        <v/>
      </c>
      <c r="X5" s="83" t="str">
        <f>IF(ISBLANK('C. Market conditions'!X$4),"",'C. Market conditions'!X$4)</f>
        <v/>
      </c>
      <c r="Y5" s="83" t="str">
        <f>IF(ISBLANK('C. Market conditions'!Y$4),"",'C. Market conditions'!Y$4)</f>
        <v/>
      </c>
      <c r="Z5" s="83" t="str">
        <f>IF(ISBLANK('C. Market conditions'!Z$4),"",'C. Market conditions'!Z$4)</f>
        <v/>
      </c>
      <c r="AA5" s="83" t="str">
        <f>IF(ISBLANK('C. Market conditions'!AA$4),"",'C. Market conditions'!AA$4)</f>
        <v/>
      </c>
    </row>
    <row r="6" spans="1:27">
      <c r="A6" s="80" t="str">
        <f>'C. Market conditions'!A7</f>
        <v>C6: What is the potential extra turnover to be obtained within the business area when utilising the patented technology?</v>
      </c>
      <c r="C6" s="102">
        <f>IF(ISBLANK('C. Market conditions'!C$7),"",'C. Market conditions'!C$7)</f>
        <v>0.06</v>
      </c>
      <c r="D6" s="84">
        <f>IF(ISBLANK('C. Market conditions'!D$7),"",'C. Market conditions'!D$7)</f>
        <v>0.06</v>
      </c>
      <c r="E6" s="84" t="str">
        <f>IF(ISBLANK('C. Market conditions'!E$7),"",'C. Market conditions'!E$7)</f>
        <v/>
      </c>
      <c r="F6" s="84" t="str">
        <f>IF(ISBLANK('C. Market conditions'!F$7),"",'C. Market conditions'!F$7)</f>
        <v/>
      </c>
      <c r="G6" s="84" t="str">
        <f>IF(ISBLANK('C. Market conditions'!G$7),"",'C. Market conditions'!G$7)</f>
        <v/>
      </c>
      <c r="H6" s="84" t="str">
        <f>IF(ISBLANK('C. Market conditions'!H$7),"",'C. Market conditions'!H$7)</f>
        <v/>
      </c>
      <c r="I6" s="84" t="str">
        <f>IF(ISBLANK('C. Market conditions'!I$7),"",'C. Market conditions'!I$7)</f>
        <v/>
      </c>
      <c r="J6" s="84" t="str">
        <f>IF(ISBLANK('C. Market conditions'!J$7),"",'C. Market conditions'!J$7)</f>
        <v/>
      </c>
      <c r="K6" s="84" t="str">
        <f>IF(ISBLANK('C. Market conditions'!K$7),"",'C. Market conditions'!K$7)</f>
        <v/>
      </c>
      <c r="L6" s="84" t="str">
        <f>IF(ISBLANK('C. Market conditions'!L$7),"",'C. Market conditions'!L$7)</f>
        <v/>
      </c>
      <c r="M6" s="84" t="str">
        <f>IF(ISBLANK('C. Market conditions'!M$7),"",'C. Market conditions'!M$7)</f>
        <v/>
      </c>
      <c r="N6" s="84" t="str">
        <f>IF(ISBLANK('C. Market conditions'!N$7),"",'C. Market conditions'!N$7)</f>
        <v/>
      </c>
      <c r="O6" s="84" t="str">
        <f>IF(ISBLANK('C. Market conditions'!O$7),"",'C. Market conditions'!O$7)</f>
        <v/>
      </c>
      <c r="P6" s="84" t="str">
        <f>IF(ISBLANK('C. Market conditions'!P$7),"",'C. Market conditions'!P$7)</f>
        <v/>
      </c>
      <c r="Q6" s="84" t="str">
        <f>IF(ISBLANK('C. Market conditions'!Q$7),"",'C. Market conditions'!Q$7)</f>
        <v/>
      </c>
      <c r="R6" s="84" t="str">
        <f>IF(ISBLANK('C. Market conditions'!R$7),"",'C. Market conditions'!R$7)</f>
        <v/>
      </c>
      <c r="S6" s="84" t="str">
        <f>IF(ISBLANK('C. Market conditions'!S$7),"",'C. Market conditions'!S$7)</f>
        <v/>
      </c>
      <c r="T6" s="84" t="str">
        <f>IF(ISBLANK('C. Market conditions'!T$7),"",'C. Market conditions'!T$7)</f>
        <v/>
      </c>
      <c r="U6" s="84" t="str">
        <f>IF(ISBLANK('C. Market conditions'!U$7),"",'C. Market conditions'!U$7)</f>
        <v/>
      </c>
      <c r="V6" s="84" t="str">
        <f>IF(ISBLANK('C. Market conditions'!V$7),"",'C. Market conditions'!V$7)</f>
        <v/>
      </c>
      <c r="W6" s="84" t="str">
        <f>IF(ISBLANK('C. Market conditions'!W$7),"",'C. Market conditions'!W$7)</f>
        <v/>
      </c>
      <c r="X6" s="84" t="str">
        <f>IF(ISBLANK('C. Market conditions'!X$7),"",'C. Market conditions'!X$7)</f>
        <v/>
      </c>
      <c r="Y6" s="84" t="str">
        <f>IF(ISBLANK('C. Market conditions'!Y$7),"",'C. Market conditions'!Y$7)</f>
        <v/>
      </c>
      <c r="Z6" s="84" t="str">
        <f>IF(ISBLANK('C. Market conditions'!Z$7),"",'C. Market conditions'!Z$7)</f>
        <v/>
      </c>
      <c r="AA6" s="84" t="str">
        <f>IF(ISBLANK('C. Market conditions'!AA$7),"",'C. Market conditions'!AA$7)</f>
        <v/>
      </c>
    </row>
    <row r="7" spans="1:27">
      <c r="A7" s="80" t="str">
        <f>'D. Finance'!A2</f>
        <v>D1: Can the existing business area output in the relevant market be maintained without utilising the patented technology?</v>
      </c>
      <c r="C7" s="102">
        <f>IF(ISBLANK('D. Finance'!C2),"",'D. Finance'!C2)</f>
        <v>0.25</v>
      </c>
      <c r="D7" s="84">
        <f>IF(ISBLANK('D. Finance'!D2),"",'D. Finance'!D2)</f>
        <v>1</v>
      </c>
      <c r="E7" s="84" t="str">
        <f>IF(ISBLANK('D. Finance'!E2),"",'D. Finance'!E2)</f>
        <v/>
      </c>
      <c r="F7" s="84" t="str">
        <f>IF(ISBLANK('D. Finance'!F2),"",'D. Finance'!F2)</f>
        <v/>
      </c>
      <c r="G7" s="84" t="str">
        <f>IF(ISBLANK('D. Finance'!G2),"",'D. Finance'!G2)</f>
        <v/>
      </c>
      <c r="H7" s="84" t="str">
        <f>IF(ISBLANK('D. Finance'!H2),"",'D. Finance'!H2)</f>
        <v/>
      </c>
      <c r="I7" s="84" t="str">
        <f>IF(ISBLANK('D. Finance'!I2),"",'D. Finance'!I2)</f>
        <v/>
      </c>
      <c r="J7" s="84" t="str">
        <f>IF(ISBLANK('D. Finance'!J2),"",'D. Finance'!J2)</f>
        <v/>
      </c>
      <c r="K7" s="84" t="str">
        <f>IF(ISBLANK('D. Finance'!K2),"",'D. Finance'!K2)</f>
        <v/>
      </c>
      <c r="L7" s="84" t="str">
        <f>IF(ISBLANK('D. Finance'!L2),"",'D. Finance'!L2)</f>
        <v/>
      </c>
      <c r="M7" s="84" t="str">
        <f>IF(ISBLANK('D. Finance'!M2),"",'D. Finance'!M2)</f>
        <v/>
      </c>
      <c r="N7" s="84" t="str">
        <f>IF(ISBLANK('D. Finance'!N2),"",'D. Finance'!N2)</f>
        <v/>
      </c>
      <c r="O7" s="84" t="str">
        <f>IF(ISBLANK('D. Finance'!O2),"",'D. Finance'!O2)</f>
        <v/>
      </c>
      <c r="P7" s="84" t="str">
        <f>IF(ISBLANK('D. Finance'!P2),"",'D. Finance'!P2)</f>
        <v/>
      </c>
      <c r="Q7" s="84" t="str">
        <f>IF(ISBLANK('D. Finance'!Q2),"",'D. Finance'!Q2)</f>
        <v/>
      </c>
      <c r="R7" s="84" t="str">
        <f>IF(ISBLANK('D. Finance'!R2),"",'D. Finance'!R2)</f>
        <v/>
      </c>
      <c r="S7" s="84" t="str">
        <f>IF(ISBLANK('D. Finance'!S2),"",'D. Finance'!S2)</f>
        <v/>
      </c>
      <c r="T7" s="84" t="str">
        <f>IF(ISBLANK('D. Finance'!T2),"",'D. Finance'!T2)</f>
        <v/>
      </c>
      <c r="U7" s="84" t="str">
        <f>IF(ISBLANK('D. Finance'!U2),"",'D. Finance'!U2)</f>
        <v/>
      </c>
      <c r="V7" s="84" t="str">
        <f>IF(ISBLANK('D. Finance'!V2),"",'D. Finance'!V2)</f>
        <v/>
      </c>
      <c r="W7" s="84" t="str">
        <f>IF(ISBLANK('D. Finance'!W2),"",'D. Finance'!W2)</f>
        <v/>
      </c>
      <c r="X7" s="84" t="str">
        <f>IF(ISBLANK('D. Finance'!X2),"",'D. Finance'!X2)</f>
        <v/>
      </c>
      <c r="Y7" s="84" t="str">
        <f>IF(ISBLANK('D. Finance'!Y2),"",'D. Finance'!Y2)</f>
        <v/>
      </c>
      <c r="Z7" s="84" t="str">
        <f>IF(ISBLANK('D. Finance'!Z2),"",'D. Finance'!Z2)</f>
        <v/>
      </c>
      <c r="AA7" s="84" t="str">
        <f>IF(ISBLANK('D. Finance'!AA2),"",'D. Finance'!AA2)</f>
        <v/>
      </c>
    </row>
    <row r="8" spans="1:27">
      <c r="A8" s="80" t="str">
        <f>'D. Finance'!A3</f>
        <v>D2: What are the necessary future development costs?</v>
      </c>
      <c r="C8" s="102">
        <f>IF(ISBLANK('D. Finance'!C3),"",'D. Finance'!C3)</f>
        <v>0.15</v>
      </c>
      <c r="D8" s="84">
        <f>IF(ISBLANK('D. Finance'!D3),"",'D. Finance'!D3)</f>
        <v>0.15</v>
      </c>
      <c r="E8" s="84" t="str">
        <f>IF(ISBLANK('D. Finance'!E3),"",'D. Finance'!E3)</f>
        <v/>
      </c>
      <c r="F8" s="84" t="str">
        <f>IF(ISBLANK('D. Finance'!F3),"",'D. Finance'!F3)</f>
        <v/>
      </c>
      <c r="G8" s="84" t="str">
        <f>IF(ISBLANK('D. Finance'!G3),"",'D. Finance'!G3)</f>
        <v/>
      </c>
      <c r="H8" s="84" t="str">
        <f>IF(ISBLANK('D. Finance'!H3),"",'D. Finance'!H3)</f>
        <v/>
      </c>
      <c r="I8" s="84" t="str">
        <f>IF(ISBLANK('D. Finance'!I3),"",'D. Finance'!I3)</f>
        <v/>
      </c>
      <c r="J8" s="84" t="str">
        <f>IF(ISBLANK('D. Finance'!J3),"",'D. Finance'!J3)</f>
        <v/>
      </c>
      <c r="K8" s="84" t="str">
        <f>IF(ISBLANK('D. Finance'!K3),"",'D. Finance'!K3)</f>
        <v/>
      </c>
      <c r="L8" s="84" t="str">
        <f>IF(ISBLANK('D. Finance'!L3),"",'D. Finance'!L3)</f>
        <v/>
      </c>
      <c r="M8" s="84" t="str">
        <f>IF(ISBLANK('D. Finance'!M3),"",'D. Finance'!M3)</f>
        <v/>
      </c>
      <c r="N8" s="84" t="str">
        <f>IF(ISBLANK('D. Finance'!N3),"",'D. Finance'!N3)</f>
        <v/>
      </c>
      <c r="O8" s="84" t="str">
        <f>IF(ISBLANK('D. Finance'!O3),"",'D. Finance'!O3)</f>
        <v/>
      </c>
      <c r="P8" s="84" t="str">
        <f>IF(ISBLANK('D. Finance'!P3),"",'D. Finance'!P3)</f>
        <v/>
      </c>
      <c r="Q8" s="84" t="str">
        <f>IF(ISBLANK('D. Finance'!Q3),"",'D. Finance'!Q3)</f>
        <v/>
      </c>
      <c r="R8" s="84" t="str">
        <f>IF(ISBLANK('D. Finance'!R3),"",'D. Finance'!R3)</f>
        <v/>
      </c>
      <c r="S8" s="84" t="str">
        <f>IF(ISBLANK('D. Finance'!S3),"",'D. Finance'!S3)</f>
        <v/>
      </c>
      <c r="T8" s="84" t="str">
        <f>IF(ISBLANK('D. Finance'!T3),"",'D. Finance'!T3)</f>
        <v/>
      </c>
      <c r="U8" s="84" t="str">
        <f>IF(ISBLANK('D. Finance'!U3),"",'D. Finance'!U3)</f>
        <v/>
      </c>
      <c r="V8" s="84" t="str">
        <f>IF(ISBLANK('D. Finance'!V3),"",'D. Finance'!V3)</f>
        <v/>
      </c>
      <c r="W8" s="84" t="str">
        <f>IF(ISBLANK('D. Finance'!W3),"",'D. Finance'!W3)</f>
        <v/>
      </c>
      <c r="X8" s="84" t="str">
        <f>IF(ISBLANK('D. Finance'!X3),"",'D. Finance'!X3)</f>
        <v/>
      </c>
      <c r="Y8" s="84" t="str">
        <f>IF(ISBLANK('D. Finance'!Y3),"",'D. Finance'!Y3)</f>
        <v/>
      </c>
      <c r="Z8" s="84" t="str">
        <f>IF(ISBLANK('D. Finance'!Z3),"",'D. Finance'!Z3)</f>
        <v/>
      </c>
      <c r="AA8" s="84" t="str">
        <f>IF(ISBLANK('D. Finance'!AA3),"",'D. Finance'!AA3)</f>
        <v/>
      </c>
    </row>
    <row r="9" spans="1:27">
      <c r="A9" s="80" t="str">
        <f>'D. Finance'!A4</f>
        <v>D3: What is the index for cost of production when implementing the patented technology?</v>
      </c>
      <c r="C9" s="102">
        <f>IF(ISBLANK('D. Finance'!C4),"",'D. Finance'!C4)</f>
        <v>1</v>
      </c>
      <c r="D9" s="84">
        <f>IF(ISBLANK('D. Finance'!D4),"",'D. Finance'!D4)</f>
        <v>1</v>
      </c>
      <c r="E9" s="84" t="str">
        <f>IF(ISBLANK('D. Finance'!E4),"",'D. Finance'!E4)</f>
        <v/>
      </c>
      <c r="F9" s="84" t="str">
        <f>IF(ISBLANK('D. Finance'!F4),"",'D. Finance'!F4)</f>
        <v/>
      </c>
      <c r="G9" s="84" t="str">
        <f>IF(ISBLANK('D. Finance'!G4),"",'D. Finance'!G4)</f>
        <v/>
      </c>
      <c r="H9" s="84" t="str">
        <f>IF(ISBLANK('D. Finance'!H4),"",'D. Finance'!H4)</f>
        <v/>
      </c>
      <c r="I9" s="84" t="str">
        <f>IF(ISBLANK('D. Finance'!I4),"",'D. Finance'!I4)</f>
        <v/>
      </c>
      <c r="J9" s="84" t="str">
        <f>IF(ISBLANK('D. Finance'!J4),"",'D. Finance'!J4)</f>
        <v/>
      </c>
      <c r="K9" s="84" t="str">
        <f>IF(ISBLANK('D. Finance'!K4),"",'D. Finance'!K4)</f>
        <v/>
      </c>
      <c r="L9" s="84" t="str">
        <f>IF(ISBLANK('D. Finance'!L4),"",'D. Finance'!L4)</f>
        <v/>
      </c>
      <c r="M9" s="84" t="str">
        <f>IF(ISBLANK('D. Finance'!M4),"",'D. Finance'!M4)</f>
        <v/>
      </c>
      <c r="N9" s="84" t="str">
        <f>IF(ISBLANK('D. Finance'!N4),"",'D. Finance'!N4)</f>
        <v/>
      </c>
      <c r="O9" s="84" t="str">
        <f>IF(ISBLANK('D. Finance'!O4),"",'D. Finance'!O4)</f>
        <v/>
      </c>
      <c r="P9" s="84" t="str">
        <f>IF(ISBLANK('D. Finance'!P4),"",'D. Finance'!P4)</f>
        <v/>
      </c>
      <c r="Q9" s="84" t="str">
        <f>IF(ISBLANK('D. Finance'!Q4),"",'D. Finance'!Q4)</f>
        <v/>
      </c>
      <c r="R9" s="84" t="str">
        <f>IF(ISBLANK('D. Finance'!R4),"",'D. Finance'!R4)</f>
        <v/>
      </c>
      <c r="S9" s="84" t="str">
        <f>IF(ISBLANK('D. Finance'!S4),"",'D. Finance'!S4)</f>
        <v/>
      </c>
      <c r="T9" s="84" t="str">
        <f>IF(ISBLANK('D. Finance'!T4),"",'D. Finance'!T4)</f>
        <v/>
      </c>
      <c r="U9" s="84" t="str">
        <f>IF(ISBLANK('D. Finance'!U4),"",'D. Finance'!U4)</f>
        <v/>
      </c>
      <c r="V9" s="84" t="str">
        <f>IF(ISBLANK('D. Finance'!V4),"",'D. Finance'!V4)</f>
        <v/>
      </c>
      <c r="W9" s="84" t="str">
        <f>IF(ISBLANK('D. Finance'!W4),"",'D. Finance'!W4)</f>
        <v/>
      </c>
      <c r="X9" s="84" t="str">
        <f>IF(ISBLANK('D. Finance'!X4),"",'D. Finance'!X4)</f>
        <v/>
      </c>
      <c r="Y9" s="84" t="str">
        <f>IF(ISBLANK('D. Finance'!Y4),"",'D. Finance'!Y4)</f>
        <v/>
      </c>
      <c r="Z9" s="84" t="str">
        <f>IF(ISBLANK('D. Finance'!Z4),"",'D. Finance'!Z4)</f>
        <v/>
      </c>
      <c r="AA9" s="84" t="str">
        <f>IF(ISBLANK('D. Finance'!AA4),"",'D. Finance'!AA4)</f>
        <v/>
      </c>
    </row>
    <row r="10" spans="1:27">
      <c r="A10" s="80" t="str">
        <f>'D. Finance'!A5</f>
        <v>D4: What investment is necessary for production equipment?</v>
      </c>
      <c r="C10" s="102">
        <f>IF(ISBLANK('D. Finance'!C5),"",'D. Finance'!C5)</f>
        <v>1</v>
      </c>
      <c r="D10" s="84">
        <f>IF(ISBLANK('D. Finance'!D5),"",'D. Finance'!D5)</f>
        <v>0.7</v>
      </c>
      <c r="E10" s="84" t="str">
        <f>IF(ISBLANK('D. Finance'!E5),"",'D. Finance'!E5)</f>
        <v/>
      </c>
      <c r="F10" s="84" t="str">
        <f>IF(ISBLANK('D. Finance'!F5),"",'D. Finance'!F5)</f>
        <v/>
      </c>
      <c r="G10" s="84" t="str">
        <f>IF(ISBLANK('D. Finance'!G5),"",'D. Finance'!G5)</f>
        <v/>
      </c>
      <c r="H10" s="84" t="str">
        <f>IF(ISBLANK('D. Finance'!H5),"",'D. Finance'!H5)</f>
        <v/>
      </c>
      <c r="I10" s="84" t="str">
        <f>IF(ISBLANK('D. Finance'!I5),"",'D. Finance'!I5)</f>
        <v/>
      </c>
      <c r="J10" s="84" t="str">
        <f>IF(ISBLANK('D. Finance'!J5),"",'D. Finance'!J5)</f>
        <v/>
      </c>
      <c r="K10" s="84" t="str">
        <f>IF(ISBLANK('D. Finance'!K5),"",'D. Finance'!K5)</f>
        <v/>
      </c>
      <c r="L10" s="84" t="str">
        <f>IF(ISBLANK('D. Finance'!L5),"",'D. Finance'!L5)</f>
        <v/>
      </c>
      <c r="M10" s="84" t="str">
        <f>IF(ISBLANK('D. Finance'!M5),"",'D. Finance'!M5)</f>
        <v/>
      </c>
      <c r="N10" s="84" t="str">
        <f>IF(ISBLANK('D. Finance'!N5),"",'D. Finance'!N5)</f>
        <v/>
      </c>
      <c r="O10" s="84" t="str">
        <f>IF(ISBLANK('D. Finance'!O5),"",'D. Finance'!O5)</f>
        <v/>
      </c>
      <c r="P10" s="84" t="str">
        <f>IF(ISBLANK('D. Finance'!P5),"",'D. Finance'!P5)</f>
        <v/>
      </c>
      <c r="Q10" s="84" t="str">
        <f>IF(ISBLANK('D. Finance'!Q5),"",'D. Finance'!Q5)</f>
        <v/>
      </c>
      <c r="R10" s="84" t="str">
        <f>IF(ISBLANK('D. Finance'!R5),"",'D. Finance'!R5)</f>
        <v/>
      </c>
      <c r="S10" s="84" t="str">
        <f>IF(ISBLANK('D. Finance'!S5),"",'D. Finance'!S5)</f>
        <v/>
      </c>
      <c r="T10" s="84" t="str">
        <f>IF(ISBLANK('D. Finance'!T5),"",'D. Finance'!T5)</f>
        <v/>
      </c>
      <c r="U10" s="84" t="str">
        <f>IF(ISBLANK('D. Finance'!U5),"",'D. Finance'!U5)</f>
        <v/>
      </c>
      <c r="V10" s="84" t="str">
        <f>IF(ISBLANK('D. Finance'!V5),"",'D. Finance'!V5)</f>
        <v/>
      </c>
      <c r="W10" s="84" t="str">
        <f>IF(ISBLANK('D. Finance'!W5),"",'D. Finance'!W5)</f>
        <v/>
      </c>
      <c r="X10" s="84" t="str">
        <f>IF(ISBLANK('D. Finance'!X5),"",'D. Finance'!X5)</f>
        <v/>
      </c>
      <c r="Y10" s="84" t="str">
        <f>IF(ISBLANK('D. Finance'!Y5),"",'D. Finance'!Y5)</f>
        <v/>
      </c>
      <c r="Z10" s="84" t="str">
        <f>IF(ISBLANK('D. Finance'!Z5),"",'D. Finance'!Z5)</f>
        <v/>
      </c>
      <c r="AA10" s="84" t="str">
        <f>IF(ISBLANK('D. Finance'!AA5),"",'D. Finance'!AA5)</f>
        <v/>
      </c>
    </row>
    <row r="13" spans="1:27" ht="15" thickBot="1">
      <c r="A13" s="89" t="s">
        <v>563</v>
      </c>
      <c r="C13" s="87" t="str">
        <f t="shared" ref="C13:AA13" si="0">C$2</f>
        <v>Patent 1</v>
      </c>
      <c r="D13" s="87" t="str">
        <f t="shared" si="0"/>
        <v>Patent 2</v>
      </c>
      <c r="E13" s="87" t="str">
        <f t="shared" si="0"/>
        <v>Patent 3</v>
      </c>
      <c r="F13" s="87" t="str">
        <f t="shared" si="0"/>
        <v>Patent 4</v>
      </c>
      <c r="G13" s="87" t="str">
        <f t="shared" si="0"/>
        <v>Patent 5</v>
      </c>
      <c r="H13" s="87" t="str">
        <f t="shared" si="0"/>
        <v>Patent 6</v>
      </c>
      <c r="I13" s="87" t="str">
        <f t="shared" si="0"/>
        <v>Patent 7</v>
      </c>
      <c r="J13" s="87" t="str">
        <f t="shared" si="0"/>
        <v>Patent 8</v>
      </c>
      <c r="K13" s="87" t="str">
        <f t="shared" si="0"/>
        <v>Patent 9</v>
      </c>
      <c r="L13" s="87" t="str">
        <f t="shared" si="0"/>
        <v>Patent 10</v>
      </c>
      <c r="M13" s="87" t="str">
        <f t="shared" si="0"/>
        <v>Patent 11</v>
      </c>
      <c r="N13" s="87" t="str">
        <f t="shared" si="0"/>
        <v>Patent 12</v>
      </c>
      <c r="O13" s="87" t="str">
        <f t="shared" si="0"/>
        <v>Patent 13</v>
      </c>
      <c r="P13" s="87" t="str">
        <f t="shared" si="0"/>
        <v>Patent 14</v>
      </c>
      <c r="Q13" s="87" t="str">
        <f t="shared" si="0"/>
        <v>Patent 15</v>
      </c>
      <c r="R13" s="87" t="str">
        <f t="shared" si="0"/>
        <v>Patent 16</v>
      </c>
      <c r="S13" s="87" t="str">
        <f t="shared" si="0"/>
        <v>Patent 17</v>
      </c>
      <c r="T13" s="87" t="str">
        <f t="shared" si="0"/>
        <v>Patent 18</v>
      </c>
      <c r="U13" s="87" t="str">
        <f t="shared" si="0"/>
        <v>Patent 19</v>
      </c>
      <c r="V13" s="87" t="str">
        <f t="shared" si="0"/>
        <v>Patent 20</v>
      </c>
      <c r="W13" s="87" t="str">
        <f t="shared" si="0"/>
        <v>Patent 21</v>
      </c>
      <c r="X13" s="87" t="str">
        <f t="shared" si="0"/>
        <v>Patent 22</v>
      </c>
      <c r="Y13" s="87" t="str">
        <f t="shared" si="0"/>
        <v>Patent 23</v>
      </c>
      <c r="Z13" s="87" t="str">
        <f t="shared" si="0"/>
        <v>Patent 24</v>
      </c>
      <c r="AA13" s="87" t="str">
        <f t="shared" si="0"/>
        <v>Patent 25</v>
      </c>
    </row>
    <row r="14" spans="1:27" ht="15.6" thickTop="1" thickBot="1">
      <c r="A14" s="86" t="s">
        <v>564</v>
      </c>
      <c r="C14" s="88">
        <f>'Financial results'!B14</f>
        <v>252000</v>
      </c>
      <c r="D14" s="88">
        <f>'Financial results'!C14</f>
        <v>252000</v>
      </c>
      <c r="E14" s="88">
        <f>'Financial results'!D14</f>
        <v>0</v>
      </c>
      <c r="F14" s="88">
        <f>'Financial results'!E14</f>
        <v>0</v>
      </c>
      <c r="G14" s="88">
        <f>'Financial results'!F14</f>
        <v>0</v>
      </c>
      <c r="H14" s="88">
        <f>'Financial results'!G14</f>
        <v>0</v>
      </c>
      <c r="I14" s="88">
        <f>'Financial results'!H14</f>
        <v>0</v>
      </c>
      <c r="J14" s="88">
        <f>'Financial results'!I14</f>
        <v>0</v>
      </c>
      <c r="K14" s="88">
        <f>'Financial results'!J14</f>
        <v>0</v>
      </c>
      <c r="L14" s="88">
        <f>'Financial results'!K14</f>
        <v>0</v>
      </c>
      <c r="M14" s="88">
        <f>'Financial results'!L14</f>
        <v>0</v>
      </c>
      <c r="N14" s="88">
        <f>'Financial results'!M14</f>
        <v>0</v>
      </c>
      <c r="O14" s="88">
        <f>'Financial results'!N14</f>
        <v>0</v>
      </c>
      <c r="P14" s="88">
        <f>'Financial results'!O14</f>
        <v>0</v>
      </c>
      <c r="Q14" s="88">
        <f>'Financial results'!P14</f>
        <v>0</v>
      </c>
      <c r="R14" s="88">
        <f>'Financial results'!Q14</f>
        <v>0</v>
      </c>
      <c r="S14" s="88">
        <f>'Financial results'!R14</f>
        <v>0</v>
      </c>
      <c r="T14" s="88">
        <f>'Financial results'!S14</f>
        <v>0</v>
      </c>
      <c r="U14" s="88">
        <f>'Financial results'!T14</f>
        <v>0</v>
      </c>
      <c r="V14" s="88">
        <f>'Financial results'!U14</f>
        <v>0</v>
      </c>
      <c r="W14" s="88">
        <f>'Financial results'!V14</f>
        <v>0</v>
      </c>
      <c r="X14" s="88">
        <f>'Financial results'!W14</f>
        <v>0</v>
      </c>
      <c r="Y14" s="88">
        <f>'Financial results'!X14</f>
        <v>0</v>
      </c>
      <c r="Z14" s="88">
        <f>'Financial results'!Y14</f>
        <v>0</v>
      </c>
      <c r="AA14" s="88">
        <f>'Financial results'!Z14</f>
        <v>0</v>
      </c>
    </row>
    <row r="15" spans="1:27" ht="15.6" thickTop="1" thickBot="1">
      <c r="A15" s="86" t="s">
        <v>565</v>
      </c>
      <c r="C15" s="88">
        <f>'Financial results'!B15</f>
        <v>180000</v>
      </c>
      <c r="D15" s="88">
        <f>'Financial results'!C15</f>
        <v>180000</v>
      </c>
      <c r="E15" s="88">
        <f>'Financial results'!D15</f>
        <v>0</v>
      </c>
      <c r="F15" s="88">
        <f>'Financial results'!E15</f>
        <v>0</v>
      </c>
      <c r="G15" s="88">
        <f>'Financial results'!F15</f>
        <v>0</v>
      </c>
      <c r="H15" s="88">
        <f>'Financial results'!G15</f>
        <v>0</v>
      </c>
      <c r="I15" s="88">
        <f>'Financial results'!H15</f>
        <v>0</v>
      </c>
      <c r="J15" s="88">
        <f>'Financial results'!I15</f>
        <v>0</v>
      </c>
      <c r="K15" s="88">
        <f>'Financial results'!J15</f>
        <v>0</v>
      </c>
      <c r="L15" s="88">
        <f>'Financial results'!K15</f>
        <v>0</v>
      </c>
      <c r="M15" s="88">
        <f>'Financial results'!L15</f>
        <v>0</v>
      </c>
      <c r="N15" s="88">
        <f>'Financial results'!M15</f>
        <v>0</v>
      </c>
      <c r="O15" s="88">
        <f>'Financial results'!N15</f>
        <v>0</v>
      </c>
      <c r="P15" s="88">
        <f>'Financial results'!O15</f>
        <v>0</v>
      </c>
      <c r="Q15" s="88">
        <f>'Financial results'!P15</f>
        <v>0</v>
      </c>
      <c r="R15" s="88">
        <f>'Financial results'!Q15</f>
        <v>0</v>
      </c>
      <c r="S15" s="88">
        <f>'Financial results'!R15</f>
        <v>0</v>
      </c>
      <c r="T15" s="88">
        <f>'Financial results'!S15</f>
        <v>0</v>
      </c>
      <c r="U15" s="88">
        <f>'Financial results'!T15</f>
        <v>0</v>
      </c>
      <c r="V15" s="88">
        <f>'Financial results'!U15</f>
        <v>0</v>
      </c>
      <c r="W15" s="88">
        <f>'Financial results'!V15</f>
        <v>0</v>
      </c>
      <c r="X15" s="88">
        <f>'Financial results'!W15</f>
        <v>0</v>
      </c>
      <c r="Y15" s="88">
        <f>'Financial results'!X15</f>
        <v>0</v>
      </c>
      <c r="Z15" s="88">
        <f>'Financial results'!Y15</f>
        <v>0</v>
      </c>
      <c r="AA15" s="88">
        <f>'Financial results'!Z15</f>
        <v>0</v>
      </c>
    </row>
    <row r="16" spans="1:27" ht="15.6" thickTop="1" thickBot="1">
      <c r="A16" s="86" t="s">
        <v>566</v>
      </c>
      <c r="C16" s="88">
        <f>'Financial results'!B16</f>
        <v>21000</v>
      </c>
      <c r="D16" s="88">
        <f>'Financial results'!C16</f>
        <v>21000</v>
      </c>
      <c r="E16" s="88">
        <f>'Financial results'!D16</f>
        <v>0</v>
      </c>
      <c r="F16" s="88">
        <f>'Financial results'!E16</f>
        <v>0</v>
      </c>
      <c r="G16" s="88">
        <f>'Financial results'!F16</f>
        <v>0</v>
      </c>
      <c r="H16" s="88">
        <f>'Financial results'!G16</f>
        <v>0</v>
      </c>
      <c r="I16" s="88">
        <f>'Financial results'!H16</f>
        <v>0</v>
      </c>
      <c r="J16" s="88">
        <f>'Financial results'!I16</f>
        <v>0</v>
      </c>
      <c r="K16" s="88">
        <f>'Financial results'!J16</f>
        <v>0</v>
      </c>
      <c r="L16" s="88">
        <f>'Financial results'!K16</f>
        <v>0</v>
      </c>
      <c r="M16" s="88">
        <f>'Financial results'!L16</f>
        <v>0</v>
      </c>
      <c r="N16" s="88">
        <f>'Financial results'!M16</f>
        <v>0</v>
      </c>
      <c r="O16" s="88">
        <f>'Financial results'!N16</f>
        <v>0</v>
      </c>
      <c r="P16" s="88">
        <f>'Financial results'!O16</f>
        <v>0</v>
      </c>
      <c r="Q16" s="88">
        <f>'Financial results'!P16</f>
        <v>0</v>
      </c>
      <c r="R16" s="88">
        <f>'Financial results'!Q16</f>
        <v>0</v>
      </c>
      <c r="S16" s="88">
        <f>'Financial results'!R16</f>
        <v>0</v>
      </c>
      <c r="T16" s="88">
        <f>'Financial results'!S16</f>
        <v>0</v>
      </c>
      <c r="U16" s="88">
        <f>'Financial results'!T16</f>
        <v>0</v>
      </c>
      <c r="V16" s="88">
        <f>'Financial results'!U16</f>
        <v>0</v>
      </c>
      <c r="W16" s="88">
        <f>'Financial results'!V16</f>
        <v>0</v>
      </c>
      <c r="X16" s="88">
        <f>'Financial results'!W16</f>
        <v>0</v>
      </c>
      <c r="Y16" s="88">
        <f>'Financial results'!X16</f>
        <v>0</v>
      </c>
      <c r="Z16" s="88">
        <f>'Financial results'!Y16</f>
        <v>0</v>
      </c>
      <c r="AA16" s="88">
        <f>'Financial results'!Z16</f>
        <v>0</v>
      </c>
    </row>
    <row r="17" spans="1:27" ht="15.6" thickTop="1" thickBot="1">
      <c r="A17" s="86" t="s">
        <v>567</v>
      </c>
      <c r="C17" s="88">
        <f>'Financial results'!B17</f>
        <v>5000</v>
      </c>
      <c r="D17" s="88">
        <f>'Financial results'!C17</f>
        <v>5000</v>
      </c>
      <c r="E17" s="88">
        <f>'Financial results'!D17</f>
        <v>0</v>
      </c>
      <c r="F17" s="88">
        <f>'Financial results'!E17</f>
        <v>0</v>
      </c>
      <c r="G17" s="88">
        <f>'Financial results'!F17</f>
        <v>0</v>
      </c>
      <c r="H17" s="88">
        <f>'Financial results'!G17</f>
        <v>0</v>
      </c>
      <c r="I17" s="88">
        <f>'Financial results'!H17</f>
        <v>0</v>
      </c>
      <c r="J17" s="88">
        <f>'Financial results'!I17</f>
        <v>0</v>
      </c>
      <c r="K17" s="88">
        <f>'Financial results'!J17</f>
        <v>0</v>
      </c>
      <c r="L17" s="88">
        <f>'Financial results'!K17</f>
        <v>0</v>
      </c>
      <c r="M17" s="88">
        <f>'Financial results'!L17</f>
        <v>0</v>
      </c>
      <c r="N17" s="88">
        <f>'Financial results'!M17</f>
        <v>0</v>
      </c>
      <c r="O17" s="88">
        <f>'Financial results'!N17</f>
        <v>0</v>
      </c>
      <c r="P17" s="88">
        <f>'Financial results'!O17</f>
        <v>0</v>
      </c>
      <c r="Q17" s="88">
        <f>'Financial results'!P17</f>
        <v>0</v>
      </c>
      <c r="R17" s="88">
        <f>'Financial results'!Q17</f>
        <v>0</v>
      </c>
      <c r="S17" s="88">
        <f>'Financial results'!R17</f>
        <v>0</v>
      </c>
      <c r="T17" s="88">
        <f>'Financial results'!S17</f>
        <v>0</v>
      </c>
      <c r="U17" s="88">
        <f>'Financial results'!T17</f>
        <v>0</v>
      </c>
      <c r="V17" s="88">
        <f>'Financial results'!U17</f>
        <v>0</v>
      </c>
      <c r="W17" s="88">
        <f>'Financial results'!V17</f>
        <v>0</v>
      </c>
      <c r="X17" s="88">
        <f>'Financial results'!W17</f>
        <v>0</v>
      </c>
      <c r="Y17" s="88">
        <f>'Financial results'!X17</f>
        <v>0</v>
      </c>
      <c r="Z17" s="88">
        <f>'Financial results'!Y17</f>
        <v>0</v>
      </c>
      <c r="AA17" s="88">
        <f>'Financial results'!Z17</f>
        <v>0</v>
      </c>
    </row>
    <row r="18" spans="1:27" ht="15.6" thickTop="1" thickBot="1">
      <c r="A18" s="86" t="s">
        <v>568</v>
      </c>
      <c r="C18" s="88">
        <f>'Financial results'!B18</f>
        <v>46000</v>
      </c>
      <c r="D18" s="88">
        <f>'Financial results'!C18</f>
        <v>46000</v>
      </c>
      <c r="E18" s="88">
        <f>'Financial results'!D18</f>
        <v>0</v>
      </c>
      <c r="F18" s="88">
        <f>'Financial results'!E18</f>
        <v>0</v>
      </c>
      <c r="G18" s="88">
        <f>'Financial results'!F18</f>
        <v>0</v>
      </c>
      <c r="H18" s="88">
        <f>'Financial results'!G18</f>
        <v>0</v>
      </c>
      <c r="I18" s="88">
        <f>'Financial results'!H18</f>
        <v>0</v>
      </c>
      <c r="J18" s="88">
        <f>'Financial results'!I18</f>
        <v>0</v>
      </c>
      <c r="K18" s="88">
        <f>'Financial results'!J18</f>
        <v>0</v>
      </c>
      <c r="L18" s="88">
        <f>'Financial results'!K18</f>
        <v>0</v>
      </c>
      <c r="M18" s="88">
        <f>'Financial results'!L18</f>
        <v>0</v>
      </c>
      <c r="N18" s="88">
        <f>'Financial results'!M18</f>
        <v>0</v>
      </c>
      <c r="O18" s="88">
        <f>'Financial results'!N18</f>
        <v>0</v>
      </c>
      <c r="P18" s="88">
        <f>'Financial results'!O18</f>
        <v>0</v>
      </c>
      <c r="Q18" s="88">
        <f>'Financial results'!P18</f>
        <v>0</v>
      </c>
      <c r="R18" s="88">
        <f>'Financial results'!Q18</f>
        <v>0</v>
      </c>
      <c r="S18" s="88">
        <f>'Financial results'!R18</f>
        <v>0</v>
      </c>
      <c r="T18" s="88">
        <f>'Financial results'!S18</f>
        <v>0</v>
      </c>
      <c r="U18" s="88">
        <f>'Financial results'!T18</f>
        <v>0</v>
      </c>
      <c r="V18" s="88">
        <f>'Financial results'!U18</f>
        <v>0</v>
      </c>
      <c r="W18" s="88">
        <f>'Financial results'!V18</f>
        <v>0</v>
      </c>
      <c r="X18" s="88">
        <f>'Financial results'!W18</f>
        <v>0</v>
      </c>
      <c r="Y18" s="88">
        <f>'Financial results'!X18</f>
        <v>0</v>
      </c>
      <c r="Z18" s="88">
        <f>'Financial results'!Y18</f>
        <v>0</v>
      </c>
      <c r="AA18" s="88">
        <f>'Financial results'!Z18</f>
        <v>0</v>
      </c>
    </row>
    <row r="19" spans="1:27" ht="15.6" thickTop="1" thickBot="1"/>
    <row r="20" spans="1:27" ht="15.6" thickTop="1" thickBot="1">
      <c r="A20" s="85" t="s">
        <v>569</v>
      </c>
      <c r="C20" s="90">
        <f>'Financial results'!B$20</f>
        <v>5</v>
      </c>
      <c r="D20" s="90">
        <f>'Financial results'!C$20</f>
        <v>5</v>
      </c>
      <c r="E20" s="90">
        <f>'Financial results'!D$20</f>
        <v>0</v>
      </c>
      <c r="F20" s="90">
        <f>'Financial results'!E$20</f>
        <v>0</v>
      </c>
      <c r="G20" s="90">
        <f>'Financial results'!F$20</f>
        <v>0</v>
      </c>
      <c r="H20" s="90">
        <f>'Financial results'!G$20</f>
        <v>0</v>
      </c>
      <c r="I20" s="90">
        <f>'Financial results'!H$20</f>
        <v>0</v>
      </c>
      <c r="J20" s="90">
        <f>'Financial results'!I$20</f>
        <v>0</v>
      </c>
      <c r="K20" s="90">
        <f>'Financial results'!J$20</f>
        <v>0</v>
      </c>
      <c r="L20" s="90">
        <f>'Financial results'!K$20</f>
        <v>0</v>
      </c>
      <c r="M20" s="90">
        <f>'Financial results'!L$20</f>
        <v>0</v>
      </c>
      <c r="N20" s="90">
        <f>'Financial results'!M$20</f>
        <v>0</v>
      </c>
      <c r="O20" s="90">
        <f>'Financial results'!N$20</f>
        <v>0</v>
      </c>
      <c r="P20" s="90">
        <f>'Financial results'!O$20</f>
        <v>0</v>
      </c>
      <c r="Q20" s="90">
        <f>'Financial results'!P$20</f>
        <v>0</v>
      </c>
      <c r="R20" s="90">
        <f>'Financial results'!Q$20</f>
        <v>0</v>
      </c>
      <c r="S20" s="90">
        <f>'Financial results'!R$20</f>
        <v>0</v>
      </c>
      <c r="T20" s="90">
        <f>'Financial results'!S$20</f>
        <v>0</v>
      </c>
      <c r="U20" s="90">
        <f>'Financial results'!T$20</f>
        <v>0</v>
      </c>
      <c r="V20" s="90">
        <f>'Financial results'!U$20</f>
        <v>0</v>
      </c>
      <c r="W20" s="90">
        <f>'Financial results'!V$20</f>
        <v>0</v>
      </c>
      <c r="X20" s="90">
        <f>'Financial results'!W$20</f>
        <v>0</v>
      </c>
      <c r="Y20" s="90">
        <f>'Financial results'!X$20</f>
        <v>0</v>
      </c>
      <c r="Z20" s="90">
        <f>'Financial results'!Y$20</f>
        <v>0</v>
      </c>
      <c r="AA20" s="90">
        <f>'Financial results'!Z$20</f>
        <v>0</v>
      </c>
    </row>
    <row r="21" spans="1:27" ht="15" thickTop="1"/>
    <row r="22" spans="1:27" ht="15" thickBot="1">
      <c r="A22" s="85" t="s">
        <v>570</v>
      </c>
    </row>
    <row r="23" spans="1:27" ht="15.6" thickTop="1" thickBot="1">
      <c r="A23" s="86" t="s">
        <v>571</v>
      </c>
      <c r="C23" s="91">
        <f>'Financial results'!B$23</f>
        <v>0.15</v>
      </c>
      <c r="D23" s="91">
        <f>'Financial results'!C$23</f>
        <v>0.4</v>
      </c>
      <c r="E23" s="91">
        <f>'Financial results'!D$23</f>
        <v>0</v>
      </c>
      <c r="F23" s="91">
        <f>'Financial results'!E$23</f>
        <v>0</v>
      </c>
      <c r="G23" s="91">
        <f>'Financial results'!F$23</f>
        <v>0</v>
      </c>
      <c r="H23" s="91">
        <f>'Financial results'!G$23</f>
        <v>0</v>
      </c>
      <c r="I23" s="91">
        <f>'Financial results'!H$23</f>
        <v>0</v>
      </c>
      <c r="J23" s="91">
        <f>'Financial results'!I$23</f>
        <v>0</v>
      </c>
      <c r="K23" s="91">
        <f>'Financial results'!J$23</f>
        <v>0</v>
      </c>
      <c r="L23" s="91">
        <f>'Financial results'!K$23</f>
        <v>0</v>
      </c>
      <c r="M23" s="91">
        <f>'Financial results'!L$23</f>
        <v>0</v>
      </c>
      <c r="N23" s="91">
        <f>'Financial results'!M$23</f>
        <v>0</v>
      </c>
      <c r="O23" s="91">
        <f>'Financial results'!N$23</f>
        <v>0</v>
      </c>
      <c r="P23" s="91">
        <f>'Financial results'!O$23</f>
        <v>0</v>
      </c>
      <c r="Q23" s="91">
        <f>'Financial results'!P$23</f>
        <v>0</v>
      </c>
      <c r="R23" s="91">
        <f>'Financial results'!Q$23</f>
        <v>0</v>
      </c>
      <c r="S23" s="91">
        <f>'Financial results'!R$23</f>
        <v>0</v>
      </c>
      <c r="T23" s="91">
        <f>'Financial results'!S$23</f>
        <v>0</v>
      </c>
      <c r="U23" s="91">
        <f>'Financial results'!T$23</f>
        <v>0</v>
      </c>
      <c r="V23" s="91">
        <f>'Financial results'!U$23</f>
        <v>0</v>
      </c>
      <c r="W23" s="91">
        <f>'Financial results'!V$23</f>
        <v>0</v>
      </c>
      <c r="X23" s="91">
        <f>'Financial results'!W$23</f>
        <v>0</v>
      </c>
      <c r="Y23" s="91">
        <f>'Financial results'!X$23</f>
        <v>0</v>
      </c>
      <c r="Z23" s="91">
        <f>'Financial results'!Y$23</f>
        <v>0</v>
      </c>
      <c r="AA23" s="91">
        <f>'Financial results'!Z$23</f>
        <v>0</v>
      </c>
    </row>
    <row r="24" spans="1:27" ht="15" thickTop="1"/>
    <row r="25" spans="1:27" ht="15" thickBot="1">
      <c r="A25" s="85" t="s">
        <v>572</v>
      </c>
    </row>
    <row r="26" spans="1:27" ht="15.6" thickTop="1" thickBot="1">
      <c r="A26" s="86" t="s">
        <v>573</v>
      </c>
      <c r="C26" s="92">
        <f>'Financial results'!B$26</f>
        <v>0.1</v>
      </c>
      <c r="D26" s="92">
        <f>'Financial results'!C$26</f>
        <v>0.1</v>
      </c>
      <c r="E26" s="92">
        <f>'Financial results'!D$26</f>
        <v>0</v>
      </c>
      <c r="F26" s="92">
        <f>'Financial results'!E$26</f>
        <v>0</v>
      </c>
      <c r="G26" s="92">
        <f>'Financial results'!F$26</f>
        <v>0</v>
      </c>
      <c r="H26" s="92">
        <f>'Financial results'!G$26</f>
        <v>0</v>
      </c>
      <c r="I26" s="92">
        <f>'Financial results'!H$26</f>
        <v>0</v>
      </c>
      <c r="J26" s="92">
        <f>'Financial results'!I$26</f>
        <v>0</v>
      </c>
      <c r="K26" s="92">
        <f>'Financial results'!J$26</f>
        <v>0</v>
      </c>
      <c r="L26" s="92">
        <f>'Financial results'!K$26</f>
        <v>0</v>
      </c>
      <c r="M26" s="92">
        <f>'Financial results'!L$26</f>
        <v>0</v>
      </c>
      <c r="N26" s="92">
        <f>'Financial results'!M$26</f>
        <v>0</v>
      </c>
      <c r="O26" s="92">
        <f>'Financial results'!N$26</f>
        <v>0</v>
      </c>
      <c r="P26" s="92">
        <f>'Financial results'!O$26</f>
        <v>0</v>
      </c>
      <c r="Q26" s="92">
        <f>'Financial results'!P$26</f>
        <v>0</v>
      </c>
      <c r="R26" s="92">
        <f>'Financial results'!Q$26</f>
        <v>0</v>
      </c>
      <c r="S26" s="92">
        <f>'Financial results'!R$26</f>
        <v>0</v>
      </c>
      <c r="T26" s="92">
        <f>'Financial results'!S$26</f>
        <v>0</v>
      </c>
      <c r="U26" s="92">
        <f>'Financial results'!T$26</f>
        <v>0</v>
      </c>
      <c r="V26" s="92">
        <f>'Financial results'!U$26</f>
        <v>0</v>
      </c>
      <c r="W26" s="92">
        <f>'Financial results'!V$26</f>
        <v>0</v>
      </c>
      <c r="X26" s="92">
        <f>'Financial results'!W$26</f>
        <v>0</v>
      </c>
      <c r="Y26" s="92">
        <f>'Financial results'!X$26</f>
        <v>0</v>
      </c>
      <c r="Z26" s="92">
        <f>'Financial results'!Y$26</f>
        <v>0</v>
      </c>
      <c r="AA26" s="92">
        <f>'Financial results'!Z$26</f>
        <v>0</v>
      </c>
    </row>
    <row r="27" spans="1:27" ht="15" thickTop="1">
      <c r="C27" s="73"/>
      <c r="D27" s="73"/>
    </row>
    <row r="28" spans="1:27">
      <c r="A28" s="93" t="s">
        <v>574</v>
      </c>
      <c r="C28" s="94">
        <f t="shared" ref="C28:AA28" si="1">IFERROR(NPV(C26,C138:C147)*C14/100,"")</f>
        <v>22473.315735682565</v>
      </c>
      <c r="D28" s="94">
        <f t="shared" si="1"/>
        <v>4361.2848889462803</v>
      </c>
      <c r="E28" s="94">
        <f t="shared" si="1"/>
        <v>0</v>
      </c>
      <c r="F28" s="94">
        <f t="shared" si="1"/>
        <v>0</v>
      </c>
      <c r="G28" s="94">
        <f t="shared" si="1"/>
        <v>0</v>
      </c>
      <c r="H28" s="94">
        <f t="shared" si="1"/>
        <v>0</v>
      </c>
      <c r="I28" s="94">
        <f t="shared" si="1"/>
        <v>0</v>
      </c>
      <c r="J28" s="94">
        <f t="shared" si="1"/>
        <v>0</v>
      </c>
      <c r="K28" s="94">
        <f t="shared" si="1"/>
        <v>0</v>
      </c>
      <c r="L28" s="94">
        <f t="shared" si="1"/>
        <v>0</v>
      </c>
      <c r="M28" s="94">
        <f t="shared" si="1"/>
        <v>0</v>
      </c>
      <c r="N28" s="94">
        <f t="shared" si="1"/>
        <v>0</v>
      </c>
      <c r="O28" s="94">
        <f t="shared" si="1"/>
        <v>0</v>
      </c>
      <c r="P28" s="94">
        <f t="shared" si="1"/>
        <v>0</v>
      </c>
      <c r="Q28" s="94">
        <f t="shared" si="1"/>
        <v>0</v>
      </c>
      <c r="R28" s="94">
        <f t="shared" si="1"/>
        <v>0</v>
      </c>
      <c r="S28" s="94">
        <f t="shared" si="1"/>
        <v>0</v>
      </c>
      <c r="T28" s="94">
        <f t="shared" si="1"/>
        <v>0</v>
      </c>
      <c r="U28" s="94">
        <f t="shared" si="1"/>
        <v>0</v>
      </c>
      <c r="V28" s="94">
        <f t="shared" si="1"/>
        <v>0</v>
      </c>
      <c r="W28" s="94">
        <f t="shared" si="1"/>
        <v>0</v>
      </c>
      <c r="X28" s="94">
        <f t="shared" si="1"/>
        <v>0</v>
      </c>
      <c r="Y28" s="94">
        <f t="shared" si="1"/>
        <v>0</v>
      </c>
      <c r="Z28" s="94">
        <f t="shared" si="1"/>
        <v>0</v>
      </c>
      <c r="AA28" s="94">
        <f t="shared" si="1"/>
        <v>0</v>
      </c>
    </row>
    <row r="29" spans="1:27">
      <c r="A29" s="199" t="s">
        <v>575</v>
      </c>
    </row>
    <row r="30" spans="1:27">
      <c r="A30" s="96">
        <f ca="1">TODAY()</f>
        <v>46175</v>
      </c>
    </row>
    <row r="31" spans="1:27" ht="22.95" customHeight="1">
      <c r="A31" s="104" t="s">
        <v>576</v>
      </c>
      <c r="B31" s="74" t="s">
        <v>577</v>
      </c>
      <c r="C31" s="199" t="s">
        <v>578</v>
      </c>
    </row>
    <row r="32" spans="1:27">
      <c r="A32" s="72">
        <v>1</v>
      </c>
      <c r="B32" s="72" t="str">
        <f>"Year "&amp;A32</f>
        <v>Year 1</v>
      </c>
      <c r="C32" s="78">
        <f t="shared" ref="C32:L41" si="2">IF($A32&lt;=C$3,0,IF((-$A32+C$3)&gt;-1,($A32-C$3)*C$6*((1+C$4)^($A32-1))*C$23*((1+C$4)^$A32)*100,IF($A32&lt;=C$3+C$5,C$6*((1+C$4)^($A32-1))*C$23*((1+C$4)^$A32)*100,IF($A32&lt;C$3+C$5+1,(1-($A32-C$3-C$5))*C$6*((1+C$4)^($A32-1))*C$23*((1+C$4)^$A32)*100,0))))</f>
        <v>0</v>
      </c>
      <c r="D32" s="78">
        <f t="shared" si="2"/>
        <v>2.4599999999999995</v>
      </c>
      <c r="E32" s="78">
        <f t="shared" si="2"/>
        <v>0</v>
      </c>
      <c r="F32" s="78">
        <f t="shared" si="2"/>
        <v>0</v>
      </c>
      <c r="G32" s="78">
        <f t="shared" si="2"/>
        <v>0</v>
      </c>
      <c r="H32" s="78">
        <f t="shared" si="2"/>
        <v>0</v>
      </c>
      <c r="I32" s="78">
        <f t="shared" si="2"/>
        <v>0</v>
      </c>
      <c r="J32" s="78">
        <f t="shared" si="2"/>
        <v>0</v>
      </c>
      <c r="K32" s="78">
        <f t="shared" si="2"/>
        <v>0</v>
      </c>
      <c r="L32" s="78">
        <f t="shared" si="2"/>
        <v>0</v>
      </c>
      <c r="M32" s="78">
        <f t="shared" ref="M32:AA41" si="3">IF($A32&lt;=M$3,0,IF((-$A32+M$3)&gt;-1,($A32-M$3)*M$6*((1+M$4)^($A32-1))*M$23*((1+M$4)^$A32)*100,IF($A32&lt;=M$3+M$5,M$6*((1+M$4)^($A32-1))*M$23*((1+M$4)^$A32)*100,IF($A32&lt;M$3+M$5+1,(1-($A32-M$3-M$5))*M$6*((1+M$4)^($A32-1))*M$23*((1+M$4)^$A32)*100,0))))</f>
        <v>0</v>
      </c>
      <c r="N32" s="78">
        <f t="shared" si="3"/>
        <v>0</v>
      </c>
      <c r="O32" s="78">
        <f t="shared" si="3"/>
        <v>0</v>
      </c>
      <c r="P32" s="78">
        <f t="shared" si="3"/>
        <v>0</v>
      </c>
      <c r="Q32" s="78">
        <f t="shared" si="3"/>
        <v>0</v>
      </c>
      <c r="R32" s="78">
        <f t="shared" si="3"/>
        <v>0</v>
      </c>
      <c r="S32" s="78">
        <f t="shared" si="3"/>
        <v>0</v>
      </c>
      <c r="T32" s="78">
        <f t="shared" si="3"/>
        <v>0</v>
      </c>
      <c r="U32" s="78">
        <f t="shared" si="3"/>
        <v>0</v>
      </c>
      <c r="V32" s="78">
        <f t="shared" si="3"/>
        <v>0</v>
      </c>
      <c r="W32" s="78">
        <f t="shared" si="3"/>
        <v>0</v>
      </c>
      <c r="X32" s="78">
        <f t="shared" si="3"/>
        <v>0</v>
      </c>
      <c r="Y32" s="78">
        <f t="shared" si="3"/>
        <v>0</v>
      </c>
      <c r="Z32" s="78">
        <f t="shared" si="3"/>
        <v>0</v>
      </c>
      <c r="AA32" s="78">
        <f t="shared" si="3"/>
        <v>0</v>
      </c>
    </row>
    <row r="33" spans="1:27">
      <c r="A33" s="72">
        <v>2</v>
      </c>
      <c r="B33" s="72" t="str">
        <f t="shared" ref="B33:B130" si="4">"Year "&amp;A33</f>
        <v>Year 2</v>
      </c>
      <c r="C33" s="78">
        <f t="shared" si="2"/>
        <v>0</v>
      </c>
      <c r="D33" s="78">
        <f t="shared" si="2"/>
        <v>1.2922687499999996</v>
      </c>
      <c r="E33" s="78">
        <f t="shared" si="2"/>
        <v>0</v>
      </c>
      <c r="F33" s="78">
        <f t="shared" si="2"/>
        <v>0</v>
      </c>
      <c r="G33" s="78">
        <f t="shared" si="2"/>
        <v>0</v>
      </c>
      <c r="H33" s="78">
        <f t="shared" si="2"/>
        <v>0</v>
      </c>
      <c r="I33" s="78">
        <f t="shared" si="2"/>
        <v>0</v>
      </c>
      <c r="J33" s="78">
        <f t="shared" si="2"/>
        <v>0</v>
      </c>
      <c r="K33" s="78">
        <f t="shared" si="2"/>
        <v>0</v>
      </c>
      <c r="L33" s="78">
        <f t="shared" si="2"/>
        <v>0</v>
      </c>
      <c r="M33" s="78">
        <f t="shared" si="3"/>
        <v>0</v>
      </c>
      <c r="N33" s="78">
        <f t="shared" si="3"/>
        <v>0</v>
      </c>
      <c r="O33" s="78">
        <f t="shared" si="3"/>
        <v>0</v>
      </c>
      <c r="P33" s="78">
        <f t="shared" si="3"/>
        <v>0</v>
      </c>
      <c r="Q33" s="78">
        <f t="shared" si="3"/>
        <v>0</v>
      </c>
      <c r="R33" s="78">
        <f t="shared" si="3"/>
        <v>0</v>
      </c>
      <c r="S33" s="78">
        <f t="shared" si="3"/>
        <v>0</v>
      </c>
      <c r="T33" s="78">
        <f t="shared" si="3"/>
        <v>0</v>
      </c>
      <c r="U33" s="78">
        <f t="shared" si="3"/>
        <v>0</v>
      </c>
      <c r="V33" s="78">
        <f t="shared" si="3"/>
        <v>0</v>
      </c>
      <c r="W33" s="78">
        <f t="shared" si="3"/>
        <v>0</v>
      </c>
      <c r="X33" s="78">
        <f t="shared" si="3"/>
        <v>0</v>
      </c>
      <c r="Y33" s="78">
        <f t="shared" si="3"/>
        <v>0</v>
      </c>
      <c r="Z33" s="78">
        <f t="shared" si="3"/>
        <v>0</v>
      </c>
      <c r="AA33" s="78">
        <f t="shared" si="3"/>
        <v>0</v>
      </c>
    </row>
    <row r="34" spans="1:27">
      <c r="A34" s="72">
        <v>3</v>
      </c>
      <c r="B34" s="72" t="str">
        <f t="shared" si="4"/>
        <v>Year 3</v>
      </c>
      <c r="C34" s="78">
        <f t="shared" si="2"/>
        <v>0.90511073437499967</v>
      </c>
      <c r="D34" s="78">
        <f t="shared" si="2"/>
        <v>0</v>
      </c>
      <c r="E34" s="78">
        <f t="shared" si="2"/>
        <v>0</v>
      </c>
      <c r="F34" s="78">
        <f t="shared" si="2"/>
        <v>0</v>
      </c>
      <c r="G34" s="78">
        <f t="shared" si="2"/>
        <v>0</v>
      </c>
      <c r="H34" s="78">
        <f t="shared" si="2"/>
        <v>0</v>
      </c>
      <c r="I34" s="78">
        <f t="shared" si="2"/>
        <v>0</v>
      </c>
      <c r="J34" s="78">
        <f t="shared" si="2"/>
        <v>0</v>
      </c>
      <c r="K34" s="78">
        <f t="shared" si="2"/>
        <v>0</v>
      </c>
      <c r="L34" s="78">
        <f t="shared" si="2"/>
        <v>0</v>
      </c>
      <c r="M34" s="78">
        <f t="shared" si="3"/>
        <v>0</v>
      </c>
      <c r="N34" s="78">
        <f t="shared" si="3"/>
        <v>0</v>
      </c>
      <c r="O34" s="78">
        <f t="shared" si="3"/>
        <v>0</v>
      </c>
      <c r="P34" s="78">
        <f t="shared" si="3"/>
        <v>0</v>
      </c>
      <c r="Q34" s="78">
        <f t="shared" si="3"/>
        <v>0</v>
      </c>
      <c r="R34" s="78">
        <f t="shared" si="3"/>
        <v>0</v>
      </c>
      <c r="S34" s="78">
        <f t="shared" si="3"/>
        <v>0</v>
      </c>
      <c r="T34" s="78">
        <f t="shared" si="3"/>
        <v>0</v>
      </c>
      <c r="U34" s="78">
        <f t="shared" si="3"/>
        <v>0</v>
      </c>
      <c r="V34" s="78">
        <f t="shared" si="3"/>
        <v>0</v>
      </c>
      <c r="W34" s="78">
        <f t="shared" si="3"/>
        <v>0</v>
      </c>
      <c r="X34" s="78">
        <f t="shared" si="3"/>
        <v>0</v>
      </c>
      <c r="Y34" s="78">
        <f t="shared" si="3"/>
        <v>0</v>
      </c>
      <c r="Z34" s="78">
        <f t="shared" si="3"/>
        <v>0</v>
      </c>
      <c r="AA34" s="78">
        <f t="shared" si="3"/>
        <v>0</v>
      </c>
    </row>
    <row r="35" spans="1:27">
      <c r="A35" s="72">
        <v>4</v>
      </c>
      <c r="B35" s="72" t="str">
        <f t="shared" si="4"/>
        <v>Year 4</v>
      </c>
      <c r="C35" s="78">
        <f t="shared" si="2"/>
        <v>2.3940178924218731</v>
      </c>
      <c r="D35" s="78">
        <f t="shared" si="2"/>
        <v>0</v>
      </c>
      <c r="E35" s="78">
        <f t="shared" si="2"/>
        <v>0</v>
      </c>
      <c r="F35" s="78">
        <f t="shared" si="2"/>
        <v>0</v>
      </c>
      <c r="G35" s="78">
        <f t="shared" si="2"/>
        <v>0</v>
      </c>
      <c r="H35" s="78">
        <f t="shared" si="2"/>
        <v>0</v>
      </c>
      <c r="I35" s="78">
        <f t="shared" si="2"/>
        <v>0</v>
      </c>
      <c r="J35" s="78">
        <f t="shared" si="2"/>
        <v>0</v>
      </c>
      <c r="K35" s="78">
        <f t="shared" si="2"/>
        <v>0</v>
      </c>
      <c r="L35" s="78">
        <f t="shared" si="2"/>
        <v>0</v>
      </c>
      <c r="M35" s="78">
        <f t="shared" si="3"/>
        <v>0</v>
      </c>
      <c r="N35" s="78">
        <f t="shared" si="3"/>
        <v>0</v>
      </c>
      <c r="O35" s="78">
        <f t="shared" si="3"/>
        <v>0</v>
      </c>
      <c r="P35" s="78">
        <f t="shared" si="3"/>
        <v>0</v>
      </c>
      <c r="Q35" s="78">
        <f t="shared" si="3"/>
        <v>0</v>
      </c>
      <c r="R35" s="78">
        <f t="shared" si="3"/>
        <v>0</v>
      </c>
      <c r="S35" s="78">
        <f t="shared" si="3"/>
        <v>0</v>
      </c>
      <c r="T35" s="78">
        <f t="shared" si="3"/>
        <v>0</v>
      </c>
      <c r="U35" s="78">
        <f t="shared" si="3"/>
        <v>0</v>
      </c>
      <c r="V35" s="78">
        <f t="shared" si="3"/>
        <v>0</v>
      </c>
      <c r="W35" s="78">
        <f t="shared" si="3"/>
        <v>0</v>
      </c>
      <c r="X35" s="78">
        <f t="shared" si="3"/>
        <v>0</v>
      </c>
      <c r="Y35" s="78">
        <f t="shared" si="3"/>
        <v>0</v>
      </c>
      <c r="Z35" s="78">
        <f t="shared" si="3"/>
        <v>0</v>
      </c>
      <c r="AA35" s="78">
        <f t="shared" si="3"/>
        <v>0</v>
      </c>
    </row>
    <row r="36" spans="1:27">
      <c r="A36" s="72">
        <v>5</v>
      </c>
      <c r="B36" s="72" t="str">
        <f t="shared" si="4"/>
        <v>Year 5</v>
      </c>
      <c r="C36" s="78">
        <f t="shared" si="2"/>
        <v>3.166088662727927</v>
      </c>
      <c r="D36" s="78">
        <f t="shared" si="2"/>
        <v>0</v>
      </c>
      <c r="E36" s="78">
        <f t="shared" si="2"/>
        <v>0</v>
      </c>
      <c r="F36" s="78">
        <f t="shared" si="2"/>
        <v>0</v>
      </c>
      <c r="G36" s="78">
        <f t="shared" si="2"/>
        <v>0</v>
      </c>
      <c r="H36" s="78">
        <f t="shared" si="2"/>
        <v>0</v>
      </c>
      <c r="I36" s="78">
        <f t="shared" si="2"/>
        <v>0</v>
      </c>
      <c r="J36" s="78">
        <f t="shared" si="2"/>
        <v>0</v>
      </c>
      <c r="K36" s="78">
        <f t="shared" si="2"/>
        <v>0</v>
      </c>
      <c r="L36" s="78">
        <f t="shared" si="2"/>
        <v>0</v>
      </c>
      <c r="M36" s="78">
        <f t="shared" si="3"/>
        <v>0</v>
      </c>
      <c r="N36" s="78">
        <f t="shared" si="3"/>
        <v>0</v>
      </c>
      <c r="O36" s="78">
        <f t="shared" si="3"/>
        <v>0</v>
      </c>
      <c r="P36" s="78">
        <f t="shared" si="3"/>
        <v>0</v>
      </c>
      <c r="Q36" s="78">
        <f t="shared" si="3"/>
        <v>0</v>
      </c>
      <c r="R36" s="78">
        <f t="shared" si="3"/>
        <v>0</v>
      </c>
      <c r="S36" s="78">
        <f t="shared" si="3"/>
        <v>0</v>
      </c>
      <c r="T36" s="78">
        <f t="shared" si="3"/>
        <v>0</v>
      </c>
      <c r="U36" s="78">
        <f t="shared" si="3"/>
        <v>0</v>
      </c>
      <c r="V36" s="78">
        <f t="shared" si="3"/>
        <v>0</v>
      </c>
      <c r="W36" s="78">
        <f t="shared" si="3"/>
        <v>0</v>
      </c>
      <c r="X36" s="78">
        <f t="shared" si="3"/>
        <v>0</v>
      </c>
      <c r="Y36" s="78">
        <f t="shared" si="3"/>
        <v>0</v>
      </c>
      <c r="Z36" s="78">
        <f t="shared" si="3"/>
        <v>0</v>
      </c>
      <c r="AA36" s="78">
        <f t="shared" si="3"/>
        <v>0</v>
      </c>
    </row>
    <row r="37" spans="1:27">
      <c r="A37" s="72">
        <v>6</v>
      </c>
      <c r="B37" s="72" t="str">
        <f t="shared" si="4"/>
        <v>Year 6</v>
      </c>
      <c r="C37" s="78">
        <f t="shared" si="2"/>
        <v>4.1871522564576837</v>
      </c>
      <c r="D37" s="78">
        <f t="shared" si="2"/>
        <v>0</v>
      </c>
      <c r="E37" s="78">
        <f t="shared" si="2"/>
        <v>0</v>
      </c>
      <c r="F37" s="78">
        <f t="shared" si="2"/>
        <v>0</v>
      </c>
      <c r="G37" s="78">
        <f t="shared" si="2"/>
        <v>0</v>
      </c>
      <c r="H37" s="78">
        <f t="shared" si="2"/>
        <v>0</v>
      </c>
      <c r="I37" s="78">
        <f t="shared" si="2"/>
        <v>0</v>
      </c>
      <c r="J37" s="78">
        <f t="shared" si="2"/>
        <v>0</v>
      </c>
      <c r="K37" s="78">
        <f t="shared" si="2"/>
        <v>0</v>
      </c>
      <c r="L37" s="78">
        <f t="shared" si="2"/>
        <v>0</v>
      </c>
      <c r="M37" s="78">
        <f t="shared" si="3"/>
        <v>0</v>
      </c>
      <c r="N37" s="78">
        <f t="shared" si="3"/>
        <v>0</v>
      </c>
      <c r="O37" s="78">
        <f t="shared" si="3"/>
        <v>0</v>
      </c>
      <c r="P37" s="78">
        <f t="shared" si="3"/>
        <v>0</v>
      </c>
      <c r="Q37" s="78">
        <f t="shared" si="3"/>
        <v>0</v>
      </c>
      <c r="R37" s="78">
        <f t="shared" si="3"/>
        <v>0</v>
      </c>
      <c r="S37" s="78">
        <f t="shared" si="3"/>
        <v>0</v>
      </c>
      <c r="T37" s="78">
        <f t="shared" si="3"/>
        <v>0</v>
      </c>
      <c r="U37" s="78">
        <f t="shared" si="3"/>
        <v>0</v>
      </c>
      <c r="V37" s="78">
        <f t="shared" si="3"/>
        <v>0</v>
      </c>
      <c r="W37" s="78">
        <f t="shared" si="3"/>
        <v>0</v>
      </c>
      <c r="X37" s="78">
        <f t="shared" si="3"/>
        <v>0</v>
      </c>
      <c r="Y37" s="78">
        <f t="shared" si="3"/>
        <v>0</v>
      </c>
      <c r="Z37" s="78">
        <f t="shared" si="3"/>
        <v>0</v>
      </c>
      <c r="AA37" s="78">
        <f t="shared" si="3"/>
        <v>0</v>
      </c>
    </row>
    <row r="38" spans="1:27">
      <c r="A38" s="72">
        <v>7</v>
      </c>
      <c r="B38" s="72" t="str">
        <f t="shared" si="4"/>
        <v>Year 7</v>
      </c>
      <c r="C38" s="78">
        <f t="shared" si="2"/>
        <v>2.7687544295826427</v>
      </c>
      <c r="D38" s="78">
        <f t="shared" si="2"/>
        <v>0</v>
      </c>
      <c r="E38" s="78">
        <f t="shared" si="2"/>
        <v>0</v>
      </c>
      <c r="F38" s="78">
        <f t="shared" si="2"/>
        <v>0</v>
      </c>
      <c r="G38" s="78">
        <f t="shared" si="2"/>
        <v>0</v>
      </c>
      <c r="H38" s="78">
        <f t="shared" si="2"/>
        <v>0</v>
      </c>
      <c r="I38" s="78">
        <f t="shared" si="2"/>
        <v>0</v>
      </c>
      <c r="J38" s="78">
        <f t="shared" si="2"/>
        <v>0</v>
      </c>
      <c r="K38" s="78">
        <f t="shared" si="2"/>
        <v>0</v>
      </c>
      <c r="L38" s="78">
        <f t="shared" si="2"/>
        <v>0</v>
      </c>
      <c r="M38" s="78">
        <f t="shared" si="3"/>
        <v>0</v>
      </c>
      <c r="N38" s="78">
        <f t="shared" si="3"/>
        <v>0</v>
      </c>
      <c r="O38" s="78">
        <f t="shared" si="3"/>
        <v>0</v>
      </c>
      <c r="P38" s="78">
        <f t="shared" si="3"/>
        <v>0</v>
      </c>
      <c r="Q38" s="78">
        <f t="shared" si="3"/>
        <v>0</v>
      </c>
      <c r="R38" s="78">
        <f t="shared" si="3"/>
        <v>0</v>
      </c>
      <c r="S38" s="78">
        <f t="shared" si="3"/>
        <v>0</v>
      </c>
      <c r="T38" s="78">
        <f t="shared" si="3"/>
        <v>0</v>
      </c>
      <c r="U38" s="78">
        <f t="shared" si="3"/>
        <v>0</v>
      </c>
      <c r="V38" s="78">
        <f t="shared" si="3"/>
        <v>0</v>
      </c>
      <c r="W38" s="78">
        <f t="shared" si="3"/>
        <v>0</v>
      </c>
      <c r="X38" s="78">
        <f t="shared" si="3"/>
        <v>0</v>
      </c>
      <c r="Y38" s="78">
        <f t="shared" si="3"/>
        <v>0</v>
      </c>
      <c r="Z38" s="78">
        <f t="shared" si="3"/>
        <v>0</v>
      </c>
      <c r="AA38" s="78">
        <f t="shared" si="3"/>
        <v>0</v>
      </c>
    </row>
    <row r="39" spans="1:27">
      <c r="A39" s="72">
        <v>8</v>
      </c>
      <c r="B39" s="72" t="str">
        <f t="shared" si="4"/>
        <v>Year 8</v>
      </c>
      <c r="C39" s="78">
        <f t="shared" si="2"/>
        <v>0</v>
      </c>
      <c r="D39" s="78">
        <f t="shared" si="2"/>
        <v>0</v>
      </c>
      <c r="E39" s="78">
        <f t="shared" si="2"/>
        <v>0</v>
      </c>
      <c r="F39" s="78">
        <f t="shared" si="2"/>
        <v>0</v>
      </c>
      <c r="G39" s="78">
        <f t="shared" si="2"/>
        <v>0</v>
      </c>
      <c r="H39" s="78">
        <f t="shared" si="2"/>
        <v>0</v>
      </c>
      <c r="I39" s="78">
        <f t="shared" si="2"/>
        <v>0</v>
      </c>
      <c r="J39" s="78">
        <f t="shared" si="2"/>
        <v>0</v>
      </c>
      <c r="K39" s="78">
        <f t="shared" si="2"/>
        <v>0</v>
      </c>
      <c r="L39" s="78">
        <f t="shared" si="2"/>
        <v>0</v>
      </c>
      <c r="M39" s="78">
        <f t="shared" si="3"/>
        <v>0</v>
      </c>
      <c r="N39" s="78">
        <f t="shared" si="3"/>
        <v>0</v>
      </c>
      <c r="O39" s="78">
        <f t="shared" si="3"/>
        <v>0</v>
      </c>
      <c r="P39" s="78">
        <f t="shared" si="3"/>
        <v>0</v>
      </c>
      <c r="Q39" s="78">
        <f t="shared" si="3"/>
        <v>0</v>
      </c>
      <c r="R39" s="78">
        <f t="shared" si="3"/>
        <v>0</v>
      </c>
      <c r="S39" s="78">
        <f t="shared" si="3"/>
        <v>0</v>
      </c>
      <c r="T39" s="78">
        <f t="shared" si="3"/>
        <v>0</v>
      </c>
      <c r="U39" s="78">
        <f t="shared" si="3"/>
        <v>0</v>
      </c>
      <c r="V39" s="78">
        <f t="shared" si="3"/>
        <v>0</v>
      </c>
      <c r="W39" s="78">
        <f t="shared" si="3"/>
        <v>0</v>
      </c>
      <c r="X39" s="78">
        <f t="shared" si="3"/>
        <v>0</v>
      </c>
      <c r="Y39" s="78">
        <f t="shared" si="3"/>
        <v>0</v>
      </c>
      <c r="Z39" s="78">
        <f t="shared" si="3"/>
        <v>0</v>
      </c>
      <c r="AA39" s="78">
        <f t="shared" si="3"/>
        <v>0</v>
      </c>
    </row>
    <row r="40" spans="1:27">
      <c r="A40" s="72">
        <v>9</v>
      </c>
      <c r="B40" s="72" t="str">
        <f t="shared" si="4"/>
        <v>Year 9</v>
      </c>
      <c r="C40" s="78">
        <f t="shared" si="2"/>
        <v>0</v>
      </c>
      <c r="D40" s="78">
        <f t="shared" si="2"/>
        <v>0</v>
      </c>
      <c r="E40" s="78">
        <f t="shared" si="2"/>
        <v>0</v>
      </c>
      <c r="F40" s="78">
        <f t="shared" si="2"/>
        <v>0</v>
      </c>
      <c r="G40" s="78">
        <f t="shared" si="2"/>
        <v>0</v>
      </c>
      <c r="H40" s="78">
        <f t="shared" si="2"/>
        <v>0</v>
      </c>
      <c r="I40" s="78">
        <f t="shared" si="2"/>
        <v>0</v>
      </c>
      <c r="J40" s="78">
        <f t="shared" si="2"/>
        <v>0</v>
      </c>
      <c r="K40" s="78">
        <f t="shared" si="2"/>
        <v>0</v>
      </c>
      <c r="L40" s="78">
        <f t="shared" si="2"/>
        <v>0</v>
      </c>
      <c r="M40" s="78">
        <f t="shared" si="3"/>
        <v>0</v>
      </c>
      <c r="N40" s="78">
        <f t="shared" si="3"/>
        <v>0</v>
      </c>
      <c r="O40" s="78">
        <f t="shared" si="3"/>
        <v>0</v>
      </c>
      <c r="P40" s="78">
        <f t="shared" si="3"/>
        <v>0</v>
      </c>
      <c r="Q40" s="78">
        <f t="shared" si="3"/>
        <v>0</v>
      </c>
      <c r="R40" s="78">
        <f t="shared" si="3"/>
        <v>0</v>
      </c>
      <c r="S40" s="78">
        <f t="shared" si="3"/>
        <v>0</v>
      </c>
      <c r="T40" s="78">
        <f t="shared" si="3"/>
        <v>0</v>
      </c>
      <c r="U40" s="78">
        <f t="shared" si="3"/>
        <v>0</v>
      </c>
      <c r="V40" s="78">
        <f t="shared" si="3"/>
        <v>0</v>
      </c>
      <c r="W40" s="78">
        <f t="shared" si="3"/>
        <v>0</v>
      </c>
      <c r="X40" s="78">
        <f t="shared" si="3"/>
        <v>0</v>
      </c>
      <c r="Y40" s="78">
        <f t="shared" si="3"/>
        <v>0</v>
      </c>
      <c r="Z40" s="78">
        <f t="shared" si="3"/>
        <v>0</v>
      </c>
      <c r="AA40" s="78">
        <f t="shared" si="3"/>
        <v>0</v>
      </c>
    </row>
    <row r="41" spans="1:27">
      <c r="A41" s="72">
        <v>10</v>
      </c>
      <c r="B41" s="72" t="str">
        <f t="shared" si="4"/>
        <v>Year 10</v>
      </c>
      <c r="C41" s="78">
        <f t="shared" si="2"/>
        <v>0</v>
      </c>
      <c r="D41" s="78">
        <f t="shared" si="2"/>
        <v>0</v>
      </c>
      <c r="E41" s="78">
        <f t="shared" si="2"/>
        <v>0</v>
      </c>
      <c r="F41" s="78">
        <f t="shared" si="2"/>
        <v>0</v>
      </c>
      <c r="G41" s="78">
        <f t="shared" si="2"/>
        <v>0</v>
      </c>
      <c r="H41" s="78">
        <f t="shared" si="2"/>
        <v>0</v>
      </c>
      <c r="I41" s="78">
        <f t="shared" si="2"/>
        <v>0</v>
      </c>
      <c r="J41" s="78">
        <f t="shared" si="2"/>
        <v>0</v>
      </c>
      <c r="K41" s="78">
        <f t="shared" si="2"/>
        <v>0</v>
      </c>
      <c r="L41" s="78">
        <f t="shared" si="2"/>
        <v>0</v>
      </c>
      <c r="M41" s="78">
        <f t="shared" si="3"/>
        <v>0</v>
      </c>
      <c r="N41" s="78">
        <f t="shared" si="3"/>
        <v>0</v>
      </c>
      <c r="O41" s="78">
        <f t="shared" si="3"/>
        <v>0</v>
      </c>
      <c r="P41" s="78">
        <f t="shared" si="3"/>
        <v>0</v>
      </c>
      <c r="Q41" s="78">
        <f t="shared" si="3"/>
        <v>0</v>
      </c>
      <c r="R41" s="78">
        <f t="shared" si="3"/>
        <v>0</v>
      </c>
      <c r="S41" s="78">
        <f t="shared" si="3"/>
        <v>0</v>
      </c>
      <c r="T41" s="78">
        <f t="shared" si="3"/>
        <v>0</v>
      </c>
      <c r="U41" s="78">
        <f t="shared" si="3"/>
        <v>0</v>
      </c>
      <c r="V41" s="78">
        <f t="shared" si="3"/>
        <v>0</v>
      </c>
      <c r="W41" s="78">
        <f t="shared" si="3"/>
        <v>0</v>
      </c>
      <c r="X41" s="78">
        <f t="shared" si="3"/>
        <v>0</v>
      </c>
      <c r="Y41" s="78">
        <f t="shared" si="3"/>
        <v>0</v>
      </c>
      <c r="Z41" s="78">
        <f t="shared" si="3"/>
        <v>0</v>
      </c>
      <c r="AA41" s="78">
        <f t="shared" si="3"/>
        <v>0</v>
      </c>
    </row>
    <row r="43" spans="1:27">
      <c r="A43" s="104" t="s">
        <v>579</v>
      </c>
      <c r="B43" s="72" t="s">
        <v>580</v>
      </c>
      <c r="C43" s="78">
        <f t="shared" ref="C43:AA43" si="5">IFERROR(C$15/C$14*100,0)</f>
        <v>71.428571428571431</v>
      </c>
      <c r="D43" s="78">
        <f t="shared" si="5"/>
        <v>71.428571428571431</v>
      </c>
      <c r="E43" s="78">
        <f t="shared" si="5"/>
        <v>0</v>
      </c>
      <c r="F43" s="78">
        <f t="shared" si="5"/>
        <v>0</v>
      </c>
      <c r="G43" s="78">
        <f t="shared" si="5"/>
        <v>0</v>
      </c>
      <c r="H43" s="78">
        <f t="shared" si="5"/>
        <v>0</v>
      </c>
      <c r="I43" s="78">
        <f t="shared" si="5"/>
        <v>0</v>
      </c>
      <c r="J43" s="78">
        <f t="shared" si="5"/>
        <v>0</v>
      </c>
      <c r="K43" s="78">
        <f t="shared" si="5"/>
        <v>0</v>
      </c>
      <c r="L43" s="78">
        <f t="shared" si="5"/>
        <v>0</v>
      </c>
      <c r="M43" s="78">
        <f t="shared" si="5"/>
        <v>0</v>
      </c>
      <c r="N43" s="78">
        <f t="shared" si="5"/>
        <v>0</v>
      </c>
      <c r="O43" s="78">
        <f t="shared" si="5"/>
        <v>0</v>
      </c>
      <c r="P43" s="78">
        <f t="shared" si="5"/>
        <v>0</v>
      </c>
      <c r="Q43" s="78">
        <f t="shared" si="5"/>
        <v>0</v>
      </c>
      <c r="R43" s="78">
        <f t="shared" si="5"/>
        <v>0</v>
      </c>
      <c r="S43" s="78">
        <f t="shared" si="5"/>
        <v>0</v>
      </c>
      <c r="T43" s="78">
        <f t="shared" si="5"/>
        <v>0</v>
      </c>
      <c r="U43" s="78">
        <f t="shared" si="5"/>
        <v>0</v>
      </c>
      <c r="V43" s="78">
        <f t="shared" si="5"/>
        <v>0</v>
      </c>
      <c r="W43" s="78">
        <f t="shared" si="5"/>
        <v>0</v>
      </c>
      <c r="X43" s="78">
        <f t="shared" si="5"/>
        <v>0</v>
      </c>
      <c r="Y43" s="78">
        <f t="shared" si="5"/>
        <v>0</v>
      </c>
      <c r="Z43" s="78">
        <f t="shared" si="5"/>
        <v>0</v>
      </c>
      <c r="AA43" s="78">
        <f t="shared" si="5"/>
        <v>0</v>
      </c>
    </row>
    <row r="44" spans="1:27">
      <c r="A44" s="104" t="s">
        <v>581</v>
      </c>
      <c r="B44" s="72" t="s">
        <v>582</v>
      </c>
      <c r="C44" s="78">
        <f t="shared" ref="C44:AA44" si="6">IFERROR(C$16/C$14*100,0)</f>
        <v>8.3333333333333321</v>
      </c>
      <c r="D44" s="78">
        <f t="shared" si="6"/>
        <v>8.3333333333333321</v>
      </c>
      <c r="E44" s="78">
        <f t="shared" si="6"/>
        <v>0</v>
      </c>
      <c r="F44" s="78">
        <f t="shared" si="6"/>
        <v>0</v>
      </c>
      <c r="G44" s="78">
        <f t="shared" si="6"/>
        <v>0</v>
      </c>
      <c r="H44" s="78">
        <f t="shared" si="6"/>
        <v>0</v>
      </c>
      <c r="I44" s="78">
        <f t="shared" si="6"/>
        <v>0</v>
      </c>
      <c r="J44" s="78">
        <f t="shared" si="6"/>
        <v>0</v>
      </c>
      <c r="K44" s="78">
        <f t="shared" si="6"/>
        <v>0</v>
      </c>
      <c r="L44" s="78">
        <f t="shared" si="6"/>
        <v>0</v>
      </c>
      <c r="M44" s="78">
        <f t="shared" si="6"/>
        <v>0</v>
      </c>
      <c r="N44" s="78">
        <f t="shared" si="6"/>
        <v>0</v>
      </c>
      <c r="O44" s="78">
        <f t="shared" si="6"/>
        <v>0</v>
      </c>
      <c r="P44" s="78">
        <f t="shared" si="6"/>
        <v>0</v>
      </c>
      <c r="Q44" s="78">
        <f t="shared" si="6"/>
        <v>0</v>
      </c>
      <c r="R44" s="78">
        <f t="shared" si="6"/>
        <v>0</v>
      </c>
      <c r="S44" s="78">
        <f t="shared" si="6"/>
        <v>0</v>
      </c>
      <c r="T44" s="78">
        <f t="shared" si="6"/>
        <v>0</v>
      </c>
      <c r="U44" s="78">
        <f t="shared" si="6"/>
        <v>0</v>
      </c>
      <c r="V44" s="78">
        <f t="shared" si="6"/>
        <v>0</v>
      </c>
      <c r="W44" s="78">
        <f t="shared" si="6"/>
        <v>0</v>
      </c>
      <c r="X44" s="78">
        <f t="shared" si="6"/>
        <v>0</v>
      </c>
      <c r="Y44" s="78">
        <f t="shared" si="6"/>
        <v>0</v>
      </c>
      <c r="Z44" s="78">
        <f t="shared" si="6"/>
        <v>0</v>
      </c>
      <c r="AA44" s="78">
        <f t="shared" si="6"/>
        <v>0</v>
      </c>
    </row>
    <row r="45" spans="1:27">
      <c r="A45" s="104" t="s">
        <v>583</v>
      </c>
      <c r="B45" s="72" t="s">
        <v>584</v>
      </c>
      <c r="C45" s="78">
        <f>(C$43+C$44)/100</f>
        <v>0.79761904761904756</v>
      </c>
      <c r="D45" s="78">
        <f>(D$43+D$44)/100</f>
        <v>0.79761904761904756</v>
      </c>
      <c r="E45" s="78">
        <f t="shared" ref="E45:AA45" si="7">(E$43+E$44)/100</f>
        <v>0</v>
      </c>
      <c r="F45" s="78">
        <f t="shared" si="7"/>
        <v>0</v>
      </c>
      <c r="G45" s="78">
        <f t="shared" si="7"/>
        <v>0</v>
      </c>
      <c r="H45" s="78">
        <f t="shared" si="7"/>
        <v>0</v>
      </c>
      <c r="I45" s="78">
        <f t="shared" si="7"/>
        <v>0</v>
      </c>
      <c r="J45" s="78">
        <f t="shared" si="7"/>
        <v>0</v>
      </c>
      <c r="K45" s="78">
        <f t="shared" si="7"/>
        <v>0</v>
      </c>
      <c r="L45" s="78">
        <f t="shared" si="7"/>
        <v>0</v>
      </c>
      <c r="M45" s="78">
        <f t="shared" si="7"/>
        <v>0</v>
      </c>
      <c r="N45" s="78">
        <f t="shared" si="7"/>
        <v>0</v>
      </c>
      <c r="O45" s="78">
        <f t="shared" si="7"/>
        <v>0</v>
      </c>
      <c r="P45" s="78">
        <f t="shared" si="7"/>
        <v>0</v>
      </c>
      <c r="Q45" s="78">
        <f t="shared" si="7"/>
        <v>0</v>
      </c>
      <c r="R45" s="78">
        <f t="shared" si="7"/>
        <v>0</v>
      </c>
      <c r="S45" s="78">
        <f t="shared" si="7"/>
        <v>0</v>
      </c>
      <c r="T45" s="78">
        <f t="shared" si="7"/>
        <v>0</v>
      </c>
      <c r="U45" s="78">
        <f t="shared" si="7"/>
        <v>0</v>
      </c>
      <c r="V45" s="78">
        <f t="shared" si="7"/>
        <v>0</v>
      </c>
      <c r="W45" s="78">
        <f t="shared" si="7"/>
        <v>0</v>
      </c>
      <c r="X45" s="78">
        <f t="shared" si="7"/>
        <v>0</v>
      </c>
      <c r="Y45" s="78">
        <f t="shared" si="7"/>
        <v>0</v>
      </c>
      <c r="Z45" s="78">
        <f t="shared" si="7"/>
        <v>0</v>
      </c>
      <c r="AA45" s="78">
        <f t="shared" si="7"/>
        <v>0</v>
      </c>
    </row>
    <row r="47" spans="1:27" ht="72">
      <c r="A47" s="104" t="s">
        <v>585</v>
      </c>
      <c r="B47" s="200" t="s">
        <v>586</v>
      </c>
      <c r="C47" s="199"/>
    </row>
    <row r="48" spans="1:27">
      <c r="A48" s="72">
        <f t="shared" ref="A48:A57" si="8">A32</f>
        <v>1</v>
      </c>
      <c r="B48" s="72" t="str">
        <f t="shared" si="4"/>
        <v>Year 1</v>
      </c>
      <c r="C48" s="78">
        <f t="shared" ref="C48:AA48" si="9">IFERROR(IF($A48&lt;=C$3,C32*C$9*C$45+C$8*C$23*100,C32*C$9*C$45),0)</f>
        <v>2.25</v>
      </c>
      <c r="D48" s="78">
        <f t="shared" si="9"/>
        <v>1.9621428571428565</v>
      </c>
      <c r="E48" s="78">
        <f t="shared" si="9"/>
        <v>0</v>
      </c>
      <c r="F48" s="78">
        <f t="shared" si="9"/>
        <v>0</v>
      </c>
      <c r="G48" s="78">
        <f t="shared" si="9"/>
        <v>0</v>
      </c>
      <c r="H48" s="78">
        <f t="shared" si="9"/>
        <v>0</v>
      </c>
      <c r="I48" s="78">
        <f t="shared" si="9"/>
        <v>0</v>
      </c>
      <c r="J48" s="78">
        <f t="shared" si="9"/>
        <v>0</v>
      </c>
      <c r="K48" s="78">
        <f t="shared" si="9"/>
        <v>0</v>
      </c>
      <c r="L48" s="78">
        <f t="shared" si="9"/>
        <v>0</v>
      </c>
      <c r="M48" s="78">
        <f t="shared" si="9"/>
        <v>0</v>
      </c>
      <c r="N48" s="78">
        <f t="shared" si="9"/>
        <v>0</v>
      </c>
      <c r="O48" s="78">
        <f t="shared" si="9"/>
        <v>0</v>
      </c>
      <c r="P48" s="78">
        <f t="shared" si="9"/>
        <v>0</v>
      </c>
      <c r="Q48" s="78">
        <f t="shared" si="9"/>
        <v>0</v>
      </c>
      <c r="R48" s="78">
        <f t="shared" si="9"/>
        <v>0</v>
      </c>
      <c r="S48" s="78">
        <f t="shared" si="9"/>
        <v>0</v>
      </c>
      <c r="T48" s="78">
        <f t="shared" si="9"/>
        <v>0</v>
      </c>
      <c r="U48" s="78">
        <f t="shared" si="9"/>
        <v>0</v>
      </c>
      <c r="V48" s="78">
        <f t="shared" si="9"/>
        <v>0</v>
      </c>
      <c r="W48" s="78">
        <f t="shared" si="9"/>
        <v>0</v>
      </c>
      <c r="X48" s="78">
        <f t="shared" si="9"/>
        <v>0</v>
      </c>
      <c r="Y48" s="78">
        <f t="shared" si="9"/>
        <v>0</v>
      </c>
      <c r="Z48" s="78">
        <f t="shared" si="9"/>
        <v>0</v>
      </c>
      <c r="AA48" s="78">
        <f t="shared" si="9"/>
        <v>0</v>
      </c>
    </row>
    <row r="49" spans="1:27">
      <c r="A49" s="72">
        <f t="shared" si="8"/>
        <v>2</v>
      </c>
      <c r="B49" s="72" t="str">
        <f t="shared" si="4"/>
        <v>Year 2</v>
      </c>
      <c r="C49" s="78">
        <f t="shared" ref="C49:AA49" si="10">IFERROR(IF($A49&lt;=C$3,C33*C$9*C$45+C$8*C$23*100,C33*C$9*C$45),0)</f>
        <v>2.25</v>
      </c>
      <c r="D49" s="78">
        <f t="shared" si="10"/>
        <v>1.0307381696428568</v>
      </c>
      <c r="E49" s="78">
        <f t="shared" si="10"/>
        <v>0</v>
      </c>
      <c r="F49" s="78">
        <f t="shared" si="10"/>
        <v>0</v>
      </c>
      <c r="G49" s="78">
        <f t="shared" si="10"/>
        <v>0</v>
      </c>
      <c r="H49" s="78">
        <f t="shared" si="10"/>
        <v>0</v>
      </c>
      <c r="I49" s="78">
        <f t="shared" si="10"/>
        <v>0</v>
      </c>
      <c r="J49" s="78">
        <f t="shared" si="10"/>
        <v>0</v>
      </c>
      <c r="K49" s="78">
        <f t="shared" si="10"/>
        <v>0</v>
      </c>
      <c r="L49" s="78">
        <f t="shared" si="10"/>
        <v>0</v>
      </c>
      <c r="M49" s="78">
        <f t="shared" si="10"/>
        <v>0</v>
      </c>
      <c r="N49" s="78">
        <f t="shared" si="10"/>
        <v>0</v>
      </c>
      <c r="O49" s="78">
        <f t="shared" si="10"/>
        <v>0</v>
      </c>
      <c r="P49" s="78">
        <f t="shared" si="10"/>
        <v>0</v>
      </c>
      <c r="Q49" s="78">
        <f t="shared" si="10"/>
        <v>0</v>
      </c>
      <c r="R49" s="78">
        <f t="shared" si="10"/>
        <v>0</v>
      </c>
      <c r="S49" s="78">
        <f t="shared" si="10"/>
        <v>0</v>
      </c>
      <c r="T49" s="78">
        <f t="shared" si="10"/>
        <v>0</v>
      </c>
      <c r="U49" s="78">
        <f t="shared" si="10"/>
        <v>0</v>
      </c>
      <c r="V49" s="78">
        <f t="shared" si="10"/>
        <v>0</v>
      </c>
      <c r="W49" s="78">
        <f t="shared" si="10"/>
        <v>0</v>
      </c>
      <c r="X49" s="78">
        <f t="shared" si="10"/>
        <v>0</v>
      </c>
      <c r="Y49" s="78">
        <f t="shared" si="10"/>
        <v>0</v>
      </c>
      <c r="Z49" s="78">
        <f t="shared" si="10"/>
        <v>0</v>
      </c>
      <c r="AA49" s="78">
        <f t="shared" si="10"/>
        <v>0</v>
      </c>
    </row>
    <row r="50" spans="1:27">
      <c r="A50" s="72">
        <f t="shared" si="8"/>
        <v>3</v>
      </c>
      <c r="B50" s="72" t="str">
        <f t="shared" si="4"/>
        <v>Year 3</v>
      </c>
      <c r="C50" s="78">
        <f t="shared" ref="C50:AA50" si="11">IFERROR(IF($A50&lt;=C$3,C34*C$9*C$45+C$8*C$23*100,C34*C$9*C$45),0)</f>
        <v>0.72193356194196401</v>
      </c>
      <c r="D50" s="78">
        <f t="shared" si="11"/>
        <v>0</v>
      </c>
      <c r="E50" s="78">
        <f t="shared" si="11"/>
        <v>0</v>
      </c>
      <c r="F50" s="78">
        <f t="shared" si="11"/>
        <v>0</v>
      </c>
      <c r="G50" s="78">
        <f t="shared" si="11"/>
        <v>0</v>
      </c>
      <c r="H50" s="78">
        <f t="shared" si="11"/>
        <v>0</v>
      </c>
      <c r="I50" s="78">
        <f t="shared" si="11"/>
        <v>0</v>
      </c>
      <c r="J50" s="78">
        <f t="shared" si="11"/>
        <v>0</v>
      </c>
      <c r="K50" s="78">
        <f t="shared" si="11"/>
        <v>0</v>
      </c>
      <c r="L50" s="78">
        <f t="shared" si="11"/>
        <v>0</v>
      </c>
      <c r="M50" s="78">
        <f t="shared" si="11"/>
        <v>0</v>
      </c>
      <c r="N50" s="78">
        <f t="shared" si="11"/>
        <v>0</v>
      </c>
      <c r="O50" s="78">
        <f t="shared" si="11"/>
        <v>0</v>
      </c>
      <c r="P50" s="78">
        <f t="shared" si="11"/>
        <v>0</v>
      </c>
      <c r="Q50" s="78">
        <f t="shared" si="11"/>
        <v>0</v>
      </c>
      <c r="R50" s="78">
        <f t="shared" si="11"/>
        <v>0</v>
      </c>
      <c r="S50" s="78">
        <f t="shared" si="11"/>
        <v>0</v>
      </c>
      <c r="T50" s="78">
        <f t="shared" si="11"/>
        <v>0</v>
      </c>
      <c r="U50" s="78">
        <f t="shared" si="11"/>
        <v>0</v>
      </c>
      <c r="V50" s="78">
        <f t="shared" si="11"/>
        <v>0</v>
      </c>
      <c r="W50" s="78">
        <f t="shared" si="11"/>
        <v>0</v>
      </c>
      <c r="X50" s="78">
        <f t="shared" si="11"/>
        <v>0</v>
      </c>
      <c r="Y50" s="78">
        <f t="shared" si="11"/>
        <v>0</v>
      </c>
      <c r="Z50" s="78">
        <f t="shared" si="11"/>
        <v>0</v>
      </c>
      <c r="AA50" s="78">
        <f t="shared" si="11"/>
        <v>0</v>
      </c>
    </row>
    <row r="51" spans="1:27">
      <c r="A51" s="72">
        <f t="shared" si="8"/>
        <v>4</v>
      </c>
      <c r="B51" s="72" t="str">
        <f t="shared" si="4"/>
        <v>Year 4</v>
      </c>
      <c r="C51" s="78">
        <f t="shared" ref="C51:AA51" si="12">IFERROR(IF($A51&lt;=C$3,C35*C$9*C$45+C$8*C$23*100,C35*C$9*C$45),0)</f>
        <v>1.9095142713364939</v>
      </c>
      <c r="D51" s="78">
        <f t="shared" si="12"/>
        <v>0</v>
      </c>
      <c r="E51" s="78">
        <f t="shared" si="12"/>
        <v>0</v>
      </c>
      <c r="F51" s="78">
        <f t="shared" si="12"/>
        <v>0</v>
      </c>
      <c r="G51" s="78">
        <f t="shared" si="12"/>
        <v>0</v>
      </c>
      <c r="H51" s="78">
        <f t="shared" si="12"/>
        <v>0</v>
      </c>
      <c r="I51" s="78">
        <f t="shared" si="12"/>
        <v>0</v>
      </c>
      <c r="J51" s="78">
        <f t="shared" si="12"/>
        <v>0</v>
      </c>
      <c r="K51" s="78">
        <f t="shared" si="12"/>
        <v>0</v>
      </c>
      <c r="L51" s="78">
        <f t="shared" si="12"/>
        <v>0</v>
      </c>
      <c r="M51" s="78">
        <f t="shared" si="12"/>
        <v>0</v>
      </c>
      <c r="N51" s="78">
        <f t="shared" si="12"/>
        <v>0</v>
      </c>
      <c r="O51" s="78">
        <f t="shared" si="12"/>
        <v>0</v>
      </c>
      <c r="P51" s="78">
        <f t="shared" si="12"/>
        <v>0</v>
      </c>
      <c r="Q51" s="78">
        <f t="shared" si="12"/>
        <v>0</v>
      </c>
      <c r="R51" s="78">
        <f t="shared" si="12"/>
        <v>0</v>
      </c>
      <c r="S51" s="78">
        <f t="shared" si="12"/>
        <v>0</v>
      </c>
      <c r="T51" s="78">
        <f t="shared" si="12"/>
        <v>0</v>
      </c>
      <c r="U51" s="78">
        <f t="shared" si="12"/>
        <v>0</v>
      </c>
      <c r="V51" s="78">
        <f t="shared" si="12"/>
        <v>0</v>
      </c>
      <c r="W51" s="78">
        <f t="shared" si="12"/>
        <v>0</v>
      </c>
      <c r="X51" s="78">
        <f t="shared" si="12"/>
        <v>0</v>
      </c>
      <c r="Y51" s="78">
        <f t="shared" si="12"/>
        <v>0</v>
      </c>
      <c r="Z51" s="78">
        <f t="shared" si="12"/>
        <v>0</v>
      </c>
      <c r="AA51" s="78">
        <f t="shared" si="12"/>
        <v>0</v>
      </c>
    </row>
    <row r="52" spans="1:27">
      <c r="A52" s="72">
        <f t="shared" si="8"/>
        <v>5</v>
      </c>
      <c r="B52" s="72" t="str">
        <f t="shared" si="4"/>
        <v>Year 5</v>
      </c>
      <c r="C52" s="78">
        <f t="shared" ref="C52:AA52" si="13">IFERROR(IF($A52&lt;=C$3,C36*C$9*C$45+C$8*C$23*100,C36*C$9*C$45),0)</f>
        <v>2.5253326238425129</v>
      </c>
      <c r="D52" s="78">
        <f t="shared" si="13"/>
        <v>0</v>
      </c>
      <c r="E52" s="78">
        <f t="shared" si="13"/>
        <v>0</v>
      </c>
      <c r="F52" s="78">
        <f t="shared" si="13"/>
        <v>0</v>
      </c>
      <c r="G52" s="78">
        <f t="shared" si="13"/>
        <v>0</v>
      </c>
      <c r="H52" s="78">
        <f t="shared" si="13"/>
        <v>0</v>
      </c>
      <c r="I52" s="78">
        <f t="shared" si="13"/>
        <v>0</v>
      </c>
      <c r="J52" s="78">
        <f t="shared" si="13"/>
        <v>0</v>
      </c>
      <c r="K52" s="78">
        <f t="shared" si="13"/>
        <v>0</v>
      </c>
      <c r="L52" s="78">
        <f t="shared" si="13"/>
        <v>0</v>
      </c>
      <c r="M52" s="78">
        <f t="shared" si="13"/>
        <v>0</v>
      </c>
      <c r="N52" s="78">
        <f t="shared" si="13"/>
        <v>0</v>
      </c>
      <c r="O52" s="78">
        <f t="shared" si="13"/>
        <v>0</v>
      </c>
      <c r="P52" s="78">
        <f t="shared" si="13"/>
        <v>0</v>
      </c>
      <c r="Q52" s="78">
        <f t="shared" si="13"/>
        <v>0</v>
      </c>
      <c r="R52" s="78">
        <f t="shared" si="13"/>
        <v>0</v>
      </c>
      <c r="S52" s="78">
        <f t="shared" si="13"/>
        <v>0</v>
      </c>
      <c r="T52" s="78">
        <f t="shared" si="13"/>
        <v>0</v>
      </c>
      <c r="U52" s="78">
        <f t="shared" si="13"/>
        <v>0</v>
      </c>
      <c r="V52" s="78">
        <f t="shared" si="13"/>
        <v>0</v>
      </c>
      <c r="W52" s="78">
        <f t="shared" si="13"/>
        <v>0</v>
      </c>
      <c r="X52" s="78">
        <f t="shared" si="13"/>
        <v>0</v>
      </c>
      <c r="Y52" s="78">
        <f t="shared" si="13"/>
        <v>0</v>
      </c>
      <c r="Z52" s="78">
        <f t="shared" si="13"/>
        <v>0</v>
      </c>
      <c r="AA52" s="78">
        <f t="shared" si="13"/>
        <v>0</v>
      </c>
    </row>
    <row r="53" spans="1:27">
      <c r="A53" s="72">
        <f t="shared" si="8"/>
        <v>6</v>
      </c>
      <c r="B53" s="72" t="str">
        <f t="shared" si="4"/>
        <v>Year 6</v>
      </c>
      <c r="C53" s="78">
        <f t="shared" ref="C53:AA53" si="14">IFERROR(IF($A53&lt;=C$3,C37*C$9*C$45+C$8*C$23*100,C37*C$9*C$45),0)</f>
        <v>3.3397523950317236</v>
      </c>
      <c r="D53" s="78">
        <f t="shared" si="14"/>
        <v>0</v>
      </c>
      <c r="E53" s="78">
        <f t="shared" si="14"/>
        <v>0</v>
      </c>
      <c r="F53" s="78">
        <f t="shared" si="14"/>
        <v>0</v>
      </c>
      <c r="G53" s="78">
        <f t="shared" si="14"/>
        <v>0</v>
      </c>
      <c r="H53" s="78">
        <f t="shared" si="14"/>
        <v>0</v>
      </c>
      <c r="I53" s="78">
        <f t="shared" si="14"/>
        <v>0</v>
      </c>
      <c r="J53" s="78">
        <f t="shared" si="14"/>
        <v>0</v>
      </c>
      <c r="K53" s="78">
        <f t="shared" si="14"/>
        <v>0</v>
      </c>
      <c r="L53" s="78">
        <f t="shared" si="14"/>
        <v>0</v>
      </c>
      <c r="M53" s="78">
        <f t="shared" si="14"/>
        <v>0</v>
      </c>
      <c r="N53" s="78">
        <f t="shared" si="14"/>
        <v>0</v>
      </c>
      <c r="O53" s="78">
        <f t="shared" si="14"/>
        <v>0</v>
      </c>
      <c r="P53" s="78">
        <f t="shared" si="14"/>
        <v>0</v>
      </c>
      <c r="Q53" s="78">
        <f t="shared" si="14"/>
        <v>0</v>
      </c>
      <c r="R53" s="78">
        <f t="shared" si="14"/>
        <v>0</v>
      </c>
      <c r="S53" s="78">
        <f t="shared" si="14"/>
        <v>0</v>
      </c>
      <c r="T53" s="78">
        <f t="shared" si="14"/>
        <v>0</v>
      </c>
      <c r="U53" s="78">
        <f t="shared" si="14"/>
        <v>0</v>
      </c>
      <c r="V53" s="78">
        <f t="shared" si="14"/>
        <v>0</v>
      </c>
      <c r="W53" s="78">
        <f t="shared" si="14"/>
        <v>0</v>
      </c>
      <c r="X53" s="78">
        <f t="shared" si="14"/>
        <v>0</v>
      </c>
      <c r="Y53" s="78">
        <f t="shared" si="14"/>
        <v>0</v>
      </c>
      <c r="Z53" s="78">
        <f t="shared" si="14"/>
        <v>0</v>
      </c>
      <c r="AA53" s="78">
        <f t="shared" si="14"/>
        <v>0</v>
      </c>
    </row>
    <row r="54" spans="1:27">
      <c r="A54" s="72">
        <f t="shared" si="8"/>
        <v>7</v>
      </c>
      <c r="B54" s="72" t="str">
        <f t="shared" si="4"/>
        <v>Year 7</v>
      </c>
      <c r="C54" s="78">
        <f t="shared" ref="C54:AA54" si="15">IFERROR(IF($A54&lt;=C$3,C38*C$9*C$45+C$8*C$23*100,C38*C$9*C$45),0)</f>
        <v>2.2084112712147266</v>
      </c>
      <c r="D54" s="78">
        <f t="shared" si="15"/>
        <v>0</v>
      </c>
      <c r="E54" s="78">
        <f t="shared" si="15"/>
        <v>0</v>
      </c>
      <c r="F54" s="78">
        <f t="shared" si="15"/>
        <v>0</v>
      </c>
      <c r="G54" s="78">
        <f t="shared" si="15"/>
        <v>0</v>
      </c>
      <c r="H54" s="78">
        <f t="shared" si="15"/>
        <v>0</v>
      </c>
      <c r="I54" s="78">
        <f t="shared" si="15"/>
        <v>0</v>
      </c>
      <c r="J54" s="78">
        <f t="shared" si="15"/>
        <v>0</v>
      </c>
      <c r="K54" s="78">
        <f t="shared" si="15"/>
        <v>0</v>
      </c>
      <c r="L54" s="78">
        <f t="shared" si="15"/>
        <v>0</v>
      </c>
      <c r="M54" s="78">
        <f t="shared" si="15"/>
        <v>0</v>
      </c>
      <c r="N54" s="78">
        <f t="shared" si="15"/>
        <v>0</v>
      </c>
      <c r="O54" s="78">
        <f t="shared" si="15"/>
        <v>0</v>
      </c>
      <c r="P54" s="78">
        <f t="shared" si="15"/>
        <v>0</v>
      </c>
      <c r="Q54" s="78">
        <f t="shared" si="15"/>
        <v>0</v>
      </c>
      <c r="R54" s="78">
        <f t="shared" si="15"/>
        <v>0</v>
      </c>
      <c r="S54" s="78">
        <f t="shared" si="15"/>
        <v>0</v>
      </c>
      <c r="T54" s="78">
        <f t="shared" si="15"/>
        <v>0</v>
      </c>
      <c r="U54" s="78">
        <f t="shared" si="15"/>
        <v>0</v>
      </c>
      <c r="V54" s="78">
        <f t="shared" si="15"/>
        <v>0</v>
      </c>
      <c r="W54" s="78">
        <f t="shared" si="15"/>
        <v>0</v>
      </c>
      <c r="X54" s="78">
        <f t="shared" si="15"/>
        <v>0</v>
      </c>
      <c r="Y54" s="78">
        <f t="shared" si="15"/>
        <v>0</v>
      </c>
      <c r="Z54" s="78">
        <f t="shared" si="15"/>
        <v>0</v>
      </c>
      <c r="AA54" s="78">
        <f t="shared" si="15"/>
        <v>0</v>
      </c>
    </row>
    <row r="55" spans="1:27">
      <c r="A55" s="72">
        <f t="shared" si="8"/>
        <v>8</v>
      </c>
      <c r="B55" s="72" t="str">
        <f t="shared" si="4"/>
        <v>Year 8</v>
      </c>
      <c r="C55" s="78">
        <f t="shared" ref="C55:AA55" si="16">IFERROR(IF($A55&lt;=C$3,C39*C$9*C$45+C$8*C$23*100,C39*C$9*C$45),0)</f>
        <v>0</v>
      </c>
      <c r="D55" s="78">
        <f t="shared" si="16"/>
        <v>0</v>
      </c>
      <c r="E55" s="78">
        <f t="shared" si="16"/>
        <v>0</v>
      </c>
      <c r="F55" s="78">
        <f t="shared" si="16"/>
        <v>0</v>
      </c>
      <c r="G55" s="78">
        <f t="shared" si="16"/>
        <v>0</v>
      </c>
      <c r="H55" s="78">
        <f t="shared" si="16"/>
        <v>0</v>
      </c>
      <c r="I55" s="78">
        <f t="shared" si="16"/>
        <v>0</v>
      </c>
      <c r="J55" s="78">
        <f t="shared" si="16"/>
        <v>0</v>
      </c>
      <c r="K55" s="78">
        <f t="shared" si="16"/>
        <v>0</v>
      </c>
      <c r="L55" s="78">
        <f t="shared" si="16"/>
        <v>0</v>
      </c>
      <c r="M55" s="78">
        <f t="shared" si="16"/>
        <v>0</v>
      </c>
      <c r="N55" s="78">
        <f t="shared" si="16"/>
        <v>0</v>
      </c>
      <c r="O55" s="78">
        <f t="shared" si="16"/>
        <v>0</v>
      </c>
      <c r="P55" s="78">
        <f t="shared" si="16"/>
        <v>0</v>
      </c>
      <c r="Q55" s="78">
        <f t="shared" si="16"/>
        <v>0</v>
      </c>
      <c r="R55" s="78">
        <f t="shared" si="16"/>
        <v>0</v>
      </c>
      <c r="S55" s="78">
        <f t="shared" si="16"/>
        <v>0</v>
      </c>
      <c r="T55" s="78">
        <f t="shared" si="16"/>
        <v>0</v>
      </c>
      <c r="U55" s="78">
        <f t="shared" si="16"/>
        <v>0</v>
      </c>
      <c r="V55" s="78">
        <f t="shared" si="16"/>
        <v>0</v>
      </c>
      <c r="W55" s="78">
        <f t="shared" si="16"/>
        <v>0</v>
      </c>
      <c r="X55" s="78">
        <f t="shared" si="16"/>
        <v>0</v>
      </c>
      <c r="Y55" s="78">
        <f t="shared" si="16"/>
        <v>0</v>
      </c>
      <c r="Z55" s="78">
        <f t="shared" si="16"/>
        <v>0</v>
      </c>
      <c r="AA55" s="78">
        <f t="shared" si="16"/>
        <v>0</v>
      </c>
    </row>
    <row r="56" spans="1:27">
      <c r="A56" s="72">
        <f t="shared" si="8"/>
        <v>9</v>
      </c>
      <c r="B56" s="72" t="str">
        <f t="shared" si="4"/>
        <v>Year 9</v>
      </c>
      <c r="C56" s="78">
        <f t="shared" ref="C56:AA56" si="17">IFERROR(IF($A56&lt;=C$3,C40*C$9*C$45+C$8*C$23*100,C40*C$9*C$45),0)</f>
        <v>0</v>
      </c>
      <c r="D56" s="78">
        <f t="shared" si="17"/>
        <v>0</v>
      </c>
      <c r="E56" s="78">
        <f t="shared" si="17"/>
        <v>0</v>
      </c>
      <c r="F56" s="78">
        <f t="shared" si="17"/>
        <v>0</v>
      </c>
      <c r="G56" s="78">
        <f t="shared" si="17"/>
        <v>0</v>
      </c>
      <c r="H56" s="78">
        <f t="shared" si="17"/>
        <v>0</v>
      </c>
      <c r="I56" s="78">
        <f t="shared" si="17"/>
        <v>0</v>
      </c>
      <c r="J56" s="78">
        <f t="shared" si="17"/>
        <v>0</v>
      </c>
      <c r="K56" s="78">
        <f t="shared" si="17"/>
        <v>0</v>
      </c>
      <c r="L56" s="78">
        <f t="shared" si="17"/>
        <v>0</v>
      </c>
      <c r="M56" s="78">
        <f t="shared" si="17"/>
        <v>0</v>
      </c>
      <c r="N56" s="78">
        <f t="shared" si="17"/>
        <v>0</v>
      </c>
      <c r="O56" s="78">
        <f t="shared" si="17"/>
        <v>0</v>
      </c>
      <c r="P56" s="78">
        <f t="shared" si="17"/>
        <v>0</v>
      </c>
      <c r="Q56" s="78">
        <f t="shared" si="17"/>
        <v>0</v>
      </c>
      <c r="R56" s="78">
        <f t="shared" si="17"/>
        <v>0</v>
      </c>
      <c r="S56" s="78">
        <f t="shared" si="17"/>
        <v>0</v>
      </c>
      <c r="T56" s="78">
        <f t="shared" si="17"/>
        <v>0</v>
      </c>
      <c r="U56" s="78">
        <f t="shared" si="17"/>
        <v>0</v>
      </c>
      <c r="V56" s="78">
        <f t="shared" si="17"/>
        <v>0</v>
      </c>
      <c r="W56" s="78">
        <f t="shared" si="17"/>
        <v>0</v>
      </c>
      <c r="X56" s="78">
        <f t="shared" si="17"/>
        <v>0</v>
      </c>
      <c r="Y56" s="78">
        <f t="shared" si="17"/>
        <v>0</v>
      </c>
      <c r="Z56" s="78">
        <f t="shared" si="17"/>
        <v>0</v>
      </c>
      <c r="AA56" s="78">
        <f t="shared" si="17"/>
        <v>0</v>
      </c>
    </row>
    <row r="57" spans="1:27">
      <c r="A57" s="72">
        <f t="shared" si="8"/>
        <v>10</v>
      </c>
      <c r="B57" s="72" t="str">
        <f t="shared" si="4"/>
        <v>Year 10</v>
      </c>
      <c r="C57" s="78">
        <f t="shared" ref="C57:AA57" si="18">IFERROR(IF($A57&lt;=C$3,C41*C$9*C$45+C$8*C$23*100,C41*C$9*C$45),0)</f>
        <v>0</v>
      </c>
      <c r="D57" s="78">
        <f t="shared" si="18"/>
        <v>0</v>
      </c>
      <c r="E57" s="78">
        <f t="shared" si="18"/>
        <v>0</v>
      </c>
      <c r="F57" s="78">
        <f t="shared" si="18"/>
        <v>0</v>
      </c>
      <c r="G57" s="78">
        <f t="shared" si="18"/>
        <v>0</v>
      </c>
      <c r="H57" s="78">
        <f t="shared" si="18"/>
        <v>0</v>
      </c>
      <c r="I57" s="78">
        <f t="shared" si="18"/>
        <v>0</v>
      </c>
      <c r="J57" s="78">
        <f t="shared" si="18"/>
        <v>0</v>
      </c>
      <c r="K57" s="78">
        <f t="shared" si="18"/>
        <v>0</v>
      </c>
      <c r="L57" s="78">
        <f t="shared" si="18"/>
        <v>0</v>
      </c>
      <c r="M57" s="78">
        <f t="shared" si="18"/>
        <v>0</v>
      </c>
      <c r="N57" s="78">
        <f t="shared" si="18"/>
        <v>0</v>
      </c>
      <c r="O57" s="78">
        <f t="shared" si="18"/>
        <v>0</v>
      </c>
      <c r="P57" s="78">
        <f t="shared" si="18"/>
        <v>0</v>
      </c>
      <c r="Q57" s="78">
        <f t="shared" si="18"/>
        <v>0</v>
      </c>
      <c r="R57" s="78">
        <f t="shared" si="18"/>
        <v>0</v>
      </c>
      <c r="S57" s="78">
        <f t="shared" si="18"/>
        <v>0</v>
      </c>
      <c r="T57" s="78">
        <f t="shared" si="18"/>
        <v>0</v>
      </c>
      <c r="U57" s="78">
        <f t="shared" si="18"/>
        <v>0</v>
      </c>
      <c r="V57" s="78">
        <f t="shared" si="18"/>
        <v>0</v>
      </c>
      <c r="W57" s="78">
        <f t="shared" si="18"/>
        <v>0</v>
      </c>
      <c r="X57" s="78">
        <f t="shared" si="18"/>
        <v>0</v>
      </c>
      <c r="Y57" s="78">
        <f t="shared" si="18"/>
        <v>0</v>
      </c>
      <c r="Z57" s="78">
        <f t="shared" si="18"/>
        <v>0</v>
      </c>
      <c r="AA57" s="78">
        <f t="shared" si="18"/>
        <v>0</v>
      </c>
    </row>
    <row r="59" spans="1:27">
      <c r="A59" s="104" t="s">
        <v>587</v>
      </c>
      <c r="B59" s="199" t="s">
        <v>588</v>
      </c>
      <c r="C59" s="103">
        <f t="shared" ref="C59:AA59" si="19">IFERROR(C$17/C$14*100,0)</f>
        <v>1.984126984126984</v>
      </c>
      <c r="D59" s="103">
        <f t="shared" si="19"/>
        <v>1.984126984126984</v>
      </c>
      <c r="E59" s="103">
        <f t="shared" si="19"/>
        <v>0</v>
      </c>
      <c r="F59" s="103">
        <f t="shared" si="19"/>
        <v>0</v>
      </c>
      <c r="G59" s="103">
        <f t="shared" si="19"/>
        <v>0</v>
      </c>
      <c r="H59" s="103">
        <f t="shared" si="19"/>
        <v>0</v>
      </c>
      <c r="I59" s="103">
        <f t="shared" si="19"/>
        <v>0</v>
      </c>
      <c r="J59" s="103">
        <f t="shared" si="19"/>
        <v>0</v>
      </c>
      <c r="K59" s="103">
        <f t="shared" si="19"/>
        <v>0</v>
      </c>
      <c r="L59" s="103">
        <f t="shared" si="19"/>
        <v>0</v>
      </c>
      <c r="M59" s="103">
        <f t="shared" si="19"/>
        <v>0</v>
      </c>
      <c r="N59" s="103">
        <f t="shared" si="19"/>
        <v>0</v>
      </c>
      <c r="O59" s="103">
        <f t="shared" si="19"/>
        <v>0</v>
      </c>
      <c r="P59" s="103">
        <f t="shared" si="19"/>
        <v>0</v>
      </c>
      <c r="Q59" s="103">
        <f t="shared" si="19"/>
        <v>0</v>
      </c>
      <c r="R59" s="103">
        <f t="shared" si="19"/>
        <v>0</v>
      </c>
      <c r="S59" s="103">
        <f t="shared" si="19"/>
        <v>0</v>
      </c>
      <c r="T59" s="103">
        <f t="shared" si="19"/>
        <v>0</v>
      </c>
      <c r="U59" s="103">
        <f t="shared" si="19"/>
        <v>0</v>
      </c>
      <c r="V59" s="103">
        <f t="shared" si="19"/>
        <v>0</v>
      </c>
      <c r="W59" s="103">
        <f t="shared" si="19"/>
        <v>0</v>
      </c>
      <c r="X59" s="103">
        <f t="shared" si="19"/>
        <v>0</v>
      </c>
      <c r="Y59" s="103">
        <f t="shared" si="19"/>
        <v>0</v>
      </c>
      <c r="Z59" s="103">
        <f t="shared" si="19"/>
        <v>0</v>
      </c>
      <c r="AA59" s="103">
        <f t="shared" si="19"/>
        <v>0</v>
      </c>
    </row>
    <row r="61" spans="1:27" ht="115.2">
      <c r="A61" s="104" t="s">
        <v>589</v>
      </c>
      <c r="B61" s="201" t="s">
        <v>590</v>
      </c>
      <c r="C61" s="199" t="s">
        <v>591</v>
      </c>
    </row>
    <row r="62" spans="1:27">
      <c r="A62" s="72">
        <f t="shared" ref="A62:A71" si="20">A32</f>
        <v>1</v>
      </c>
      <c r="B62" s="72" t="str">
        <f t="shared" si="4"/>
        <v>Year 1</v>
      </c>
      <c r="C62" s="78">
        <f t="shared" ref="C62:L71" si="21">IFERROR(IF(OR($A62=C$3+1,$A62+($A62-C$3)=C$3+1),C$20*C$59*(1-C$10)*C$23*((1+C$4)^$A62),0),0)</f>
        <v>0</v>
      </c>
      <c r="D62" s="78">
        <f t="shared" si="21"/>
        <v>1.2202380952380951</v>
      </c>
      <c r="E62" s="78">
        <f t="shared" si="21"/>
        <v>0</v>
      </c>
      <c r="F62" s="78">
        <f t="shared" si="21"/>
        <v>0</v>
      </c>
      <c r="G62" s="78">
        <f t="shared" si="21"/>
        <v>0</v>
      </c>
      <c r="H62" s="78">
        <f t="shared" si="21"/>
        <v>0</v>
      </c>
      <c r="I62" s="78">
        <f t="shared" si="21"/>
        <v>0</v>
      </c>
      <c r="J62" s="78">
        <f t="shared" si="21"/>
        <v>0</v>
      </c>
      <c r="K62" s="78">
        <f t="shared" si="21"/>
        <v>0</v>
      </c>
      <c r="L62" s="78">
        <f t="shared" si="21"/>
        <v>0</v>
      </c>
      <c r="M62" s="78">
        <f t="shared" ref="M62:AA71" si="22">IFERROR(IF(OR($A62=M$3+1,$A62+($A62-M$3)=M$3+1),M$20*M$59*(1-M$10)*M$23*((1+M$4)^$A62),0),0)</f>
        <v>0</v>
      </c>
      <c r="N62" s="78">
        <f t="shared" si="22"/>
        <v>0</v>
      </c>
      <c r="O62" s="78">
        <f t="shared" si="22"/>
        <v>0</v>
      </c>
      <c r="P62" s="78">
        <f t="shared" si="22"/>
        <v>0</v>
      </c>
      <c r="Q62" s="78">
        <f t="shared" si="22"/>
        <v>0</v>
      </c>
      <c r="R62" s="78">
        <f t="shared" si="22"/>
        <v>0</v>
      </c>
      <c r="S62" s="78">
        <f t="shared" si="22"/>
        <v>0</v>
      </c>
      <c r="T62" s="78">
        <f t="shared" si="22"/>
        <v>0</v>
      </c>
      <c r="U62" s="78">
        <f t="shared" si="22"/>
        <v>0</v>
      </c>
      <c r="V62" s="78">
        <f t="shared" si="22"/>
        <v>0</v>
      </c>
      <c r="W62" s="78">
        <f t="shared" si="22"/>
        <v>0</v>
      </c>
      <c r="X62" s="78">
        <f t="shared" si="22"/>
        <v>0</v>
      </c>
      <c r="Y62" s="78">
        <f t="shared" si="22"/>
        <v>0</v>
      </c>
      <c r="Z62" s="78">
        <f t="shared" si="22"/>
        <v>0</v>
      </c>
      <c r="AA62" s="78">
        <f t="shared" si="22"/>
        <v>0</v>
      </c>
    </row>
    <row r="63" spans="1:27">
      <c r="A63" s="72">
        <f t="shared" si="20"/>
        <v>2</v>
      </c>
      <c r="B63" s="72" t="str">
        <f t="shared" si="4"/>
        <v>Year 2</v>
      </c>
      <c r="C63" s="78">
        <f t="shared" si="21"/>
        <v>0</v>
      </c>
      <c r="D63" s="78">
        <f t="shared" si="21"/>
        <v>0</v>
      </c>
      <c r="E63" s="78">
        <f t="shared" si="21"/>
        <v>0</v>
      </c>
      <c r="F63" s="78">
        <f t="shared" si="21"/>
        <v>0</v>
      </c>
      <c r="G63" s="78">
        <f t="shared" si="21"/>
        <v>0</v>
      </c>
      <c r="H63" s="78">
        <f t="shared" si="21"/>
        <v>0</v>
      </c>
      <c r="I63" s="78">
        <f t="shared" si="21"/>
        <v>0</v>
      </c>
      <c r="J63" s="78">
        <f t="shared" si="21"/>
        <v>0</v>
      </c>
      <c r="K63" s="78">
        <f t="shared" si="21"/>
        <v>0</v>
      </c>
      <c r="L63" s="78">
        <f t="shared" si="21"/>
        <v>0</v>
      </c>
      <c r="M63" s="78">
        <f t="shared" si="22"/>
        <v>0</v>
      </c>
      <c r="N63" s="78">
        <f t="shared" si="22"/>
        <v>0</v>
      </c>
      <c r="O63" s="78">
        <f t="shared" si="22"/>
        <v>0</v>
      </c>
      <c r="P63" s="78">
        <f t="shared" si="22"/>
        <v>0</v>
      </c>
      <c r="Q63" s="78">
        <f t="shared" si="22"/>
        <v>0</v>
      </c>
      <c r="R63" s="78">
        <f t="shared" si="22"/>
        <v>0</v>
      </c>
      <c r="S63" s="78">
        <f t="shared" si="22"/>
        <v>0</v>
      </c>
      <c r="T63" s="78">
        <f t="shared" si="22"/>
        <v>0</v>
      </c>
      <c r="U63" s="78">
        <f t="shared" si="22"/>
        <v>0</v>
      </c>
      <c r="V63" s="78">
        <f t="shared" si="22"/>
        <v>0</v>
      </c>
      <c r="W63" s="78">
        <f t="shared" si="22"/>
        <v>0</v>
      </c>
      <c r="X63" s="78">
        <f t="shared" si="22"/>
        <v>0</v>
      </c>
      <c r="Y63" s="78">
        <f t="shared" si="22"/>
        <v>0</v>
      </c>
      <c r="Z63" s="78">
        <f t="shared" si="22"/>
        <v>0</v>
      </c>
      <c r="AA63" s="78">
        <f t="shared" si="22"/>
        <v>0</v>
      </c>
    </row>
    <row r="64" spans="1:27">
      <c r="A64" s="72">
        <f t="shared" si="20"/>
        <v>3</v>
      </c>
      <c r="B64" s="72" t="str">
        <f t="shared" si="4"/>
        <v>Year 3</v>
      </c>
      <c r="C64" s="78">
        <f t="shared" si="21"/>
        <v>0</v>
      </c>
      <c r="D64" s="78">
        <f t="shared" si="21"/>
        <v>0</v>
      </c>
      <c r="E64" s="78">
        <f t="shared" si="21"/>
        <v>0</v>
      </c>
      <c r="F64" s="78">
        <f t="shared" si="21"/>
        <v>0</v>
      </c>
      <c r="G64" s="78">
        <f t="shared" si="21"/>
        <v>0</v>
      </c>
      <c r="H64" s="78">
        <f t="shared" si="21"/>
        <v>0</v>
      </c>
      <c r="I64" s="78">
        <f t="shared" si="21"/>
        <v>0</v>
      </c>
      <c r="J64" s="78">
        <f t="shared" si="21"/>
        <v>0</v>
      </c>
      <c r="K64" s="78">
        <f t="shared" si="21"/>
        <v>0</v>
      </c>
      <c r="L64" s="78">
        <f t="shared" si="21"/>
        <v>0</v>
      </c>
      <c r="M64" s="78">
        <f t="shared" si="22"/>
        <v>0</v>
      </c>
      <c r="N64" s="78">
        <f t="shared" si="22"/>
        <v>0</v>
      </c>
      <c r="O64" s="78">
        <f t="shared" si="22"/>
        <v>0</v>
      </c>
      <c r="P64" s="78">
        <f t="shared" si="22"/>
        <v>0</v>
      </c>
      <c r="Q64" s="78">
        <f t="shared" si="22"/>
        <v>0</v>
      </c>
      <c r="R64" s="78">
        <f t="shared" si="22"/>
        <v>0</v>
      </c>
      <c r="S64" s="78">
        <f t="shared" si="22"/>
        <v>0</v>
      </c>
      <c r="T64" s="78">
        <f t="shared" si="22"/>
        <v>0</v>
      </c>
      <c r="U64" s="78">
        <f t="shared" si="22"/>
        <v>0</v>
      </c>
      <c r="V64" s="78">
        <f t="shared" si="22"/>
        <v>0</v>
      </c>
      <c r="W64" s="78">
        <f t="shared" si="22"/>
        <v>0</v>
      </c>
      <c r="X64" s="78">
        <f t="shared" si="22"/>
        <v>0</v>
      </c>
      <c r="Y64" s="78">
        <f t="shared" si="22"/>
        <v>0</v>
      </c>
      <c r="Z64" s="78">
        <f t="shared" si="22"/>
        <v>0</v>
      </c>
      <c r="AA64" s="78">
        <f t="shared" si="22"/>
        <v>0</v>
      </c>
    </row>
    <row r="65" spans="1:27">
      <c r="A65" s="72">
        <f t="shared" si="20"/>
        <v>4</v>
      </c>
      <c r="B65" s="72" t="str">
        <f t="shared" si="4"/>
        <v>Year 4</v>
      </c>
      <c r="C65" s="78">
        <f t="shared" si="21"/>
        <v>0</v>
      </c>
      <c r="D65" s="78">
        <f t="shared" si="21"/>
        <v>0</v>
      </c>
      <c r="E65" s="78">
        <f t="shared" si="21"/>
        <v>0</v>
      </c>
      <c r="F65" s="78">
        <f t="shared" si="21"/>
        <v>0</v>
      </c>
      <c r="G65" s="78">
        <f t="shared" si="21"/>
        <v>0</v>
      </c>
      <c r="H65" s="78">
        <f t="shared" si="21"/>
        <v>0</v>
      </c>
      <c r="I65" s="78">
        <f t="shared" si="21"/>
        <v>0</v>
      </c>
      <c r="J65" s="78">
        <f t="shared" si="21"/>
        <v>0</v>
      </c>
      <c r="K65" s="78">
        <f t="shared" si="21"/>
        <v>0</v>
      </c>
      <c r="L65" s="78">
        <f t="shared" si="21"/>
        <v>0</v>
      </c>
      <c r="M65" s="78">
        <f t="shared" si="22"/>
        <v>0</v>
      </c>
      <c r="N65" s="78">
        <f t="shared" si="22"/>
        <v>0</v>
      </c>
      <c r="O65" s="78">
        <f t="shared" si="22"/>
        <v>0</v>
      </c>
      <c r="P65" s="78">
        <f t="shared" si="22"/>
        <v>0</v>
      </c>
      <c r="Q65" s="78">
        <f t="shared" si="22"/>
        <v>0</v>
      </c>
      <c r="R65" s="78">
        <f t="shared" si="22"/>
        <v>0</v>
      </c>
      <c r="S65" s="78">
        <f t="shared" si="22"/>
        <v>0</v>
      </c>
      <c r="T65" s="78">
        <f t="shared" si="22"/>
        <v>0</v>
      </c>
      <c r="U65" s="78">
        <f t="shared" si="22"/>
        <v>0</v>
      </c>
      <c r="V65" s="78">
        <f t="shared" si="22"/>
        <v>0</v>
      </c>
      <c r="W65" s="78">
        <f t="shared" si="22"/>
        <v>0</v>
      </c>
      <c r="X65" s="78">
        <f t="shared" si="22"/>
        <v>0</v>
      </c>
      <c r="Y65" s="78">
        <f t="shared" si="22"/>
        <v>0</v>
      </c>
      <c r="Z65" s="78">
        <f t="shared" si="22"/>
        <v>0</v>
      </c>
      <c r="AA65" s="78">
        <f t="shared" si="22"/>
        <v>0</v>
      </c>
    </row>
    <row r="66" spans="1:27">
      <c r="A66" s="72">
        <f t="shared" si="20"/>
        <v>5</v>
      </c>
      <c r="B66" s="72" t="str">
        <f t="shared" si="4"/>
        <v>Year 5</v>
      </c>
      <c r="C66" s="78">
        <f t="shared" si="21"/>
        <v>0</v>
      </c>
      <c r="D66" s="78">
        <f t="shared" si="21"/>
        <v>0</v>
      </c>
      <c r="E66" s="78">
        <f t="shared" si="21"/>
        <v>0</v>
      </c>
      <c r="F66" s="78">
        <f t="shared" si="21"/>
        <v>0</v>
      </c>
      <c r="G66" s="78">
        <f t="shared" si="21"/>
        <v>0</v>
      </c>
      <c r="H66" s="78">
        <f t="shared" si="21"/>
        <v>0</v>
      </c>
      <c r="I66" s="78">
        <f t="shared" si="21"/>
        <v>0</v>
      </c>
      <c r="J66" s="78">
        <f t="shared" si="21"/>
        <v>0</v>
      </c>
      <c r="K66" s="78">
        <f t="shared" si="21"/>
        <v>0</v>
      </c>
      <c r="L66" s="78">
        <f t="shared" si="21"/>
        <v>0</v>
      </c>
      <c r="M66" s="78">
        <f t="shared" si="22"/>
        <v>0</v>
      </c>
      <c r="N66" s="78">
        <f t="shared" si="22"/>
        <v>0</v>
      </c>
      <c r="O66" s="78">
        <f t="shared" si="22"/>
        <v>0</v>
      </c>
      <c r="P66" s="78">
        <f t="shared" si="22"/>
        <v>0</v>
      </c>
      <c r="Q66" s="78">
        <f t="shared" si="22"/>
        <v>0</v>
      </c>
      <c r="R66" s="78">
        <f t="shared" si="22"/>
        <v>0</v>
      </c>
      <c r="S66" s="78">
        <f t="shared" si="22"/>
        <v>0</v>
      </c>
      <c r="T66" s="78">
        <f t="shared" si="22"/>
        <v>0</v>
      </c>
      <c r="U66" s="78">
        <f t="shared" si="22"/>
        <v>0</v>
      </c>
      <c r="V66" s="78">
        <f t="shared" si="22"/>
        <v>0</v>
      </c>
      <c r="W66" s="78">
        <f t="shared" si="22"/>
        <v>0</v>
      </c>
      <c r="X66" s="78">
        <f t="shared" si="22"/>
        <v>0</v>
      </c>
      <c r="Y66" s="78">
        <f t="shared" si="22"/>
        <v>0</v>
      </c>
      <c r="Z66" s="78">
        <f t="shared" si="22"/>
        <v>0</v>
      </c>
      <c r="AA66" s="78">
        <f t="shared" si="22"/>
        <v>0</v>
      </c>
    </row>
    <row r="67" spans="1:27">
      <c r="A67" s="72">
        <f t="shared" si="20"/>
        <v>6</v>
      </c>
      <c r="B67" s="72" t="str">
        <f t="shared" si="4"/>
        <v>Year 6</v>
      </c>
      <c r="C67" s="78">
        <f t="shared" si="21"/>
        <v>0</v>
      </c>
      <c r="D67" s="78">
        <f t="shared" si="21"/>
        <v>0</v>
      </c>
      <c r="E67" s="78">
        <f t="shared" si="21"/>
        <v>0</v>
      </c>
      <c r="F67" s="78">
        <f t="shared" si="21"/>
        <v>0</v>
      </c>
      <c r="G67" s="78">
        <f t="shared" si="21"/>
        <v>0</v>
      </c>
      <c r="H67" s="78">
        <f t="shared" si="21"/>
        <v>0</v>
      </c>
      <c r="I67" s="78">
        <f t="shared" si="21"/>
        <v>0</v>
      </c>
      <c r="J67" s="78">
        <f t="shared" si="21"/>
        <v>0</v>
      </c>
      <c r="K67" s="78">
        <f t="shared" si="21"/>
        <v>0</v>
      </c>
      <c r="L67" s="78">
        <f t="shared" si="21"/>
        <v>0</v>
      </c>
      <c r="M67" s="78">
        <f t="shared" si="22"/>
        <v>0</v>
      </c>
      <c r="N67" s="78">
        <f t="shared" si="22"/>
        <v>0</v>
      </c>
      <c r="O67" s="78">
        <f t="shared" si="22"/>
        <v>0</v>
      </c>
      <c r="P67" s="78">
        <f t="shared" si="22"/>
        <v>0</v>
      </c>
      <c r="Q67" s="78">
        <f t="shared" si="22"/>
        <v>0</v>
      </c>
      <c r="R67" s="78">
        <f t="shared" si="22"/>
        <v>0</v>
      </c>
      <c r="S67" s="78">
        <f t="shared" si="22"/>
        <v>0</v>
      </c>
      <c r="T67" s="78">
        <f t="shared" si="22"/>
        <v>0</v>
      </c>
      <c r="U67" s="78">
        <f t="shared" si="22"/>
        <v>0</v>
      </c>
      <c r="V67" s="78">
        <f t="shared" si="22"/>
        <v>0</v>
      </c>
      <c r="W67" s="78">
        <f t="shared" si="22"/>
        <v>0</v>
      </c>
      <c r="X67" s="78">
        <f t="shared" si="22"/>
        <v>0</v>
      </c>
      <c r="Y67" s="78">
        <f t="shared" si="22"/>
        <v>0</v>
      </c>
      <c r="Z67" s="78">
        <f t="shared" si="22"/>
        <v>0</v>
      </c>
      <c r="AA67" s="78">
        <f t="shared" si="22"/>
        <v>0</v>
      </c>
    </row>
    <row r="68" spans="1:27">
      <c r="A68" s="72">
        <f t="shared" si="20"/>
        <v>7</v>
      </c>
      <c r="B68" s="72" t="str">
        <f t="shared" si="4"/>
        <v>Year 7</v>
      </c>
      <c r="C68" s="78">
        <f t="shared" si="21"/>
        <v>0</v>
      </c>
      <c r="D68" s="78">
        <f t="shared" si="21"/>
        <v>0</v>
      </c>
      <c r="E68" s="78">
        <f t="shared" si="21"/>
        <v>0</v>
      </c>
      <c r="F68" s="78">
        <f t="shared" si="21"/>
        <v>0</v>
      </c>
      <c r="G68" s="78">
        <f t="shared" si="21"/>
        <v>0</v>
      </c>
      <c r="H68" s="78">
        <f t="shared" si="21"/>
        <v>0</v>
      </c>
      <c r="I68" s="78">
        <f t="shared" si="21"/>
        <v>0</v>
      </c>
      <c r="J68" s="78">
        <f t="shared" si="21"/>
        <v>0</v>
      </c>
      <c r="K68" s="78">
        <f t="shared" si="21"/>
        <v>0</v>
      </c>
      <c r="L68" s="78">
        <f t="shared" si="21"/>
        <v>0</v>
      </c>
      <c r="M68" s="78">
        <f t="shared" si="22"/>
        <v>0</v>
      </c>
      <c r="N68" s="78">
        <f t="shared" si="22"/>
        <v>0</v>
      </c>
      <c r="O68" s="78">
        <f t="shared" si="22"/>
        <v>0</v>
      </c>
      <c r="P68" s="78">
        <f t="shared" si="22"/>
        <v>0</v>
      </c>
      <c r="Q68" s="78">
        <f t="shared" si="22"/>
        <v>0</v>
      </c>
      <c r="R68" s="78">
        <f t="shared" si="22"/>
        <v>0</v>
      </c>
      <c r="S68" s="78">
        <f t="shared" si="22"/>
        <v>0</v>
      </c>
      <c r="T68" s="78">
        <f t="shared" si="22"/>
        <v>0</v>
      </c>
      <c r="U68" s="78">
        <f t="shared" si="22"/>
        <v>0</v>
      </c>
      <c r="V68" s="78">
        <f t="shared" si="22"/>
        <v>0</v>
      </c>
      <c r="W68" s="78">
        <f t="shared" si="22"/>
        <v>0</v>
      </c>
      <c r="X68" s="78">
        <f t="shared" si="22"/>
        <v>0</v>
      </c>
      <c r="Y68" s="78">
        <f t="shared" si="22"/>
        <v>0</v>
      </c>
      <c r="Z68" s="78">
        <f t="shared" si="22"/>
        <v>0</v>
      </c>
      <c r="AA68" s="78">
        <f t="shared" si="22"/>
        <v>0</v>
      </c>
    </row>
    <row r="69" spans="1:27">
      <c r="A69" s="72">
        <f t="shared" si="20"/>
        <v>8</v>
      </c>
      <c r="B69" s="72" t="str">
        <f t="shared" si="4"/>
        <v>Year 8</v>
      </c>
      <c r="C69" s="78">
        <f t="shared" si="21"/>
        <v>0</v>
      </c>
      <c r="D69" s="78">
        <f t="shared" si="21"/>
        <v>0</v>
      </c>
      <c r="E69" s="78">
        <f t="shared" si="21"/>
        <v>0</v>
      </c>
      <c r="F69" s="78">
        <f t="shared" si="21"/>
        <v>0</v>
      </c>
      <c r="G69" s="78">
        <f t="shared" si="21"/>
        <v>0</v>
      </c>
      <c r="H69" s="78">
        <f t="shared" si="21"/>
        <v>0</v>
      </c>
      <c r="I69" s="78">
        <f t="shared" si="21"/>
        <v>0</v>
      </c>
      <c r="J69" s="78">
        <f t="shared" si="21"/>
        <v>0</v>
      </c>
      <c r="K69" s="78">
        <f t="shared" si="21"/>
        <v>0</v>
      </c>
      <c r="L69" s="78">
        <f t="shared" si="21"/>
        <v>0</v>
      </c>
      <c r="M69" s="78">
        <f t="shared" si="22"/>
        <v>0</v>
      </c>
      <c r="N69" s="78">
        <f t="shared" si="22"/>
        <v>0</v>
      </c>
      <c r="O69" s="78">
        <f t="shared" si="22"/>
        <v>0</v>
      </c>
      <c r="P69" s="78">
        <f t="shared" si="22"/>
        <v>0</v>
      </c>
      <c r="Q69" s="78">
        <f t="shared" si="22"/>
        <v>0</v>
      </c>
      <c r="R69" s="78">
        <f t="shared" si="22"/>
        <v>0</v>
      </c>
      <c r="S69" s="78">
        <f t="shared" si="22"/>
        <v>0</v>
      </c>
      <c r="T69" s="78">
        <f t="shared" si="22"/>
        <v>0</v>
      </c>
      <c r="U69" s="78">
        <f t="shared" si="22"/>
        <v>0</v>
      </c>
      <c r="V69" s="78">
        <f t="shared" si="22"/>
        <v>0</v>
      </c>
      <c r="W69" s="78">
        <f t="shared" si="22"/>
        <v>0</v>
      </c>
      <c r="X69" s="78">
        <f t="shared" si="22"/>
        <v>0</v>
      </c>
      <c r="Y69" s="78">
        <f t="shared" si="22"/>
        <v>0</v>
      </c>
      <c r="Z69" s="78">
        <f t="shared" si="22"/>
        <v>0</v>
      </c>
      <c r="AA69" s="78">
        <f t="shared" si="22"/>
        <v>0</v>
      </c>
    </row>
    <row r="70" spans="1:27">
      <c r="A70" s="72">
        <f t="shared" si="20"/>
        <v>9</v>
      </c>
      <c r="B70" s="72" t="str">
        <f t="shared" si="4"/>
        <v>Year 9</v>
      </c>
      <c r="C70" s="78">
        <f t="shared" si="21"/>
        <v>0</v>
      </c>
      <c r="D70" s="78">
        <f t="shared" si="21"/>
        <v>0</v>
      </c>
      <c r="E70" s="78">
        <f t="shared" si="21"/>
        <v>0</v>
      </c>
      <c r="F70" s="78">
        <f t="shared" si="21"/>
        <v>0</v>
      </c>
      <c r="G70" s="78">
        <f t="shared" si="21"/>
        <v>0</v>
      </c>
      <c r="H70" s="78">
        <f t="shared" si="21"/>
        <v>0</v>
      </c>
      <c r="I70" s="78">
        <f t="shared" si="21"/>
        <v>0</v>
      </c>
      <c r="J70" s="78">
        <f t="shared" si="21"/>
        <v>0</v>
      </c>
      <c r="K70" s="78">
        <f t="shared" si="21"/>
        <v>0</v>
      </c>
      <c r="L70" s="78">
        <f t="shared" si="21"/>
        <v>0</v>
      </c>
      <c r="M70" s="78">
        <f t="shared" si="22"/>
        <v>0</v>
      </c>
      <c r="N70" s="78">
        <f t="shared" si="22"/>
        <v>0</v>
      </c>
      <c r="O70" s="78">
        <f t="shared" si="22"/>
        <v>0</v>
      </c>
      <c r="P70" s="78">
        <f t="shared" si="22"/>
        <v>0</v>
      </c>
      <c r="Q70" s="78">
        <f t="shared" si="22"/>
        <v>0</v>
      </c>
      <c r="R70" s="78">
        <f t="shared" si="22"/>
        <v>0</v>
      </c>
      <c r="S70" s="78">
        <f t="shared" si="22"/>
        <v>0</v>
      </c>
      <c r="T70" s="78">
        <f t="shared" si="22"/>
        <v>0</v>
      </c>
      <c r="U70" s="78">
        <f t="shared" si="22"/>
        <v>0</v>
      </c>
      <c r="V70" s="78">
        <f t="shared" si="22"/>
        <v>0</v>
      </c>
      <c r="W70" s="78">
        <f t="shared" si="22"/>
        <v>0</v>
      </c>
      <c r="X70" s="78">
        <f t="shared" si="22"/>
        <v>0</v>
      </c>
      <c r="Y70" s="78">
        <f t="shared" si="22"/>
        <v>0</v>
      </c>
      <c r="Z70" s="78">
        <f t="shared" si="22"/>
        <v>0</v>
      </c>
      <c r="AA70" s="78">
        <f t="shared" si="22"/>
        <v>0</v>
      </c>
    </row>
    <row r="71" spans="1:27">
      <c r="A71" s="72">
        <f t="shared" si="20"/>
        <v>10</v>
      </c>
      <c r="B71" s="72" t="str">
        <f t="shared" si="4"/>
        <v>Year 10</v>
      </c>
      <c r="C71" s="78">
        <f t="shared" si="21"/>
        <v>0</v>
      </c>
      <c r="D71" s="78">
        <f t="shared" si="21"/>
        <v>0</v>
      </c>
      <c r="E71" s="78">
        <f t="shared" si="21"/>
        <v>0</v>
      </c>
      <c r="F71" s="78">
        <f t="shared" si="21"/>
        <v>0</v>
      </c>
      <c r="G71" s="78">
        <f t="shared" si="21"/>
        <v>0</v>
      </c>
      <c r="H71" s="78">
        <f t="shared" si="21"/>
        <v>0</v>
      </c>
      <c r="I71" s="78">
        <f t="shared" si="21"/>
        <v>0</v>
      </c>
      <c r="J71" s="78">
        <f t="shared" si="21"/>
        <v>0</v>
      </c>
      <c r="K71" s="78">
        <f t="shared" si="21"/>
        <v>0</v>
      </c>
      <c r="L71" s="78">
        <f t="shared" si="21"/>
        <v>0</v>
      </c>
      <c r="M71" s="78">
        <f t="shared" si="22"/>
        <v>0</v>
      </c>
      <c r="N71" s="78">
        <f t="shared" si="22"/>
        <v>0</v>
      </c>
      <c r="O71" s="78">
        <f t="shared" si="22"/>
        <v>0</v>
      </c>
      <c r="P71" s="78">
        <f t="shared" si="22"/>
        <v>0</v>
      </c>
      <c r="Q71" s="78">
        <f t="shared" si="22"/>
        <v>0</v>
      </c>
      <c r="R71" s="78">
        <f t="shared" si="22"/>
        <v>0</v>
      </c>
      <c r="S71" s="78">
        <f t="shared" si="22"/>
        <v>0</v>
      </c>
      <c r="T71" s="78">
        <f t="shared" si="22"/>
        <v>0</v>
      </c>
      <c r="U71" s="78">
        <f t="shared" si="22"/>
        <v>0</v>
      </c>
      <c r="V71" s="78">
        <f t="shared" si="22"/>
        <v>0</v>
      </c>
      <c r="W71" s="78">
        <f t="shared" si="22"/>
        <v>0</v>
      </c>
      <c r="X71" s="78">
        <f t="shared" si="22"/>
        <v>0</v>
      </c>
      <c r="Y71" s="78">
        <f t="shared" si="22"/>
        <v>0</v>
      </c>
      <c r="Z71" s="78">
        <f t="shared" si="22"/>
        <v>0</v>
      </c>
      <c r="AA71" s="78">
        <f t="shared" si="22"/>
        <v>0</v>
      </c>
    </row>
    <row r="73" spans="1:27" ht="43.2">
      <c r="A73" s="202" t="s">
        <v>592</v>
      </c>
      <c r="B73" s="201" t="s">
        <v>593</v>
      </c>
      <c r="C73" s="199" t="s">
        <v>594</v>
      </c>
    </row>
    <row r="74" spans="1:27">
      <c r="A74" s="72">
        <f t="shared" ref="A74:A83" si="23">A32</f>
        <v>1</v>
      </c>
      <c r="B74" s="72" t="str">
        <f t="shared" si="4"/>
        <v>Year 1</v>
      </c>
      <c r="C74" s="203">
        <f t="shared" ref="C74:AA74" si="24">IF($A32&lt;=C$3,0,IF((-$A32+C$3)&gt;-1,($A32-C$3)*((100-C$45*100)*(1-C$7)*C$23*(1+C$4)^$A74),IF($A32&lt;=C$3+C$5,(100-C$45*100)*(1-C$7)*C$23*(1+C$4)^$A74,IF($A32&lt;C$3+C$5+1,(1-($A32-C$3-C$5))*((100-C$45*100)*(1-C$7)*C$23*(1+C$4)^$A74),0))))</f>
        <v>0</v>
      </c>
      <c r="D74" s="203">
        <f t="shared" si="24"/>
        <v>0</v>
      </c>
      <c r="E74" s="203">
        <f t="shared" si="24"/>
        <v>0</v>
      </c>
      <c r="F74" s="203">
        <f t="shared" si="24"/>
        <v>0</v>
      </c>
      <c r="G74" s="203">
        <f t="shared" si="24"/>
        <v>0</v>
      </c>
      <c r="H74" s="203">
        <f t="shared" si="24"/>
        <v>0</v>
      </c>
      <c r="I74" s="203">
        <f t="shared" si="24"/>
        <v>0</v>
      </c>
      <c r="J74" s="203">
        <f t="shared" si="24"/>
        <v>0</v>
      </c>
      <c r="K74" s="203">
        <f t="shared" si="24"/>
        <v>0</v>
      </c>
      <c r="L74" s="203">
        <f t="shared" si="24"/>
        <v>0</v>
      </c>
      <c r="M74" s="203">
        <f t="shared" si="24"/>
        <v>0</v>
      </c>
      <c r="N74" s="203">
        <f t="shared" si="24"/>
        <v>0</v>
      </c>
      <c r="O74" s="203">
        <f t="shared" si="24"/>
        <v>0</v>
      </c>
      <c r="P74" s="203">
        <f t="shared" si="24"/>
        <v>0</v>
      </c>
      <c r="Q74" s="203">
        <f t="shared" si="24"/>
        <v>0</v>
      </c>
      <c r="R74" s="203">
        <f t="shared" si="24"/>
        <v>0</v>
      </c>
      <c r="S74" s="203">
        <f t="shared" si="24"/>
        <v>0</v>
      </c>
      <c r="T74" s="203">
        <f t="shared" si="24"/>
        <v>0</v>
      </c>
      <c r="U74" s="203">
        <f t="shared" si="24"/>
        <v>0</v>
      </c>
      <c r="V74" s="203">
        <f t="shared" si="24"/>
        <v>0</v>
      </c>
      <c r="W74" s="203">
        <f t="shared" si="24"/>
        <v>0</v>
      </c>
      <c r="X74" s="203">
        <f t="shared" si="24"/>
        <v>0</v>
      </c>
      <c r="Y74" s="203">
        <f t="shared" si="24"/>
        <v>0</v>
      </c>
      <c r="Z74" s="203">
        <f t="shared" si="24"/>
        <v>0</v>
      </c>
      <c r="AA74" s="203">
        <f t="shared" si="24"/>
        <v>0</v>
      </c>
    </row>
    <row r="75" spans="1:27">
      <c r="A75" s="72">
        <f t="shared" si="23"/>
        <v>2</v>
      </c>
      <c r="B75" s="72" t="str">
        <f t="shared" si="4"/>
        <v>Year 2</v>
      </c>
      <c r="C75" s="203">
        <f t="shared" ref="C75:AA75" si="25">IF($A33&lt;=C$3,0,IF((-$A33+C$3)&gt;-1,($A33-C$3)*((100-C$45*100)*(1-C$7)*C$23*(1+C$4)^$A75),IF($A33&lt;=C$3+C$5,(100-C$45*100)*(1-C$7)*C$23*(1+C$4)^$A75,IF($A33&lt;C$3+C$5+1,(1-($A33-C$3-C$5))*((100-C$45*100)*(1-C$7)*C$23*(1+C$4)^$A75),0))))</f>
        <v>0</v>
      </c>
      <c r="D75" s="203">
        <f t="shared" si="25"/>
        <v>0</v>
      </c>
      <c r="E75" s="203">
        <f t="shared" si="25"/>
        <v>0</v>
      </c>
      <c r="F75" s="203">
        <f t="shared" si="25"/>
        <v>0</v>
      </c>
      <c r="G75" s="203">
        <f t="shared" si="25"/>
        <v>0</v>
      </c>
      <c r="H75" s="203">
        <f t="shared" si="25"/>
        <v>0</v>
      </c>
      <c r="I75" s="203">
        <f t="shared" si="25"/>
        <v>0</v>
      </c>
      <c r="J75" s="203">
        <f t="shared" si="25"/>
        <v>0</v>
      </c>
      <c r="K75" s="203">
        <f t="shared" si="25"/>
        <v>0</v>
      </c>
      <c r="L75" s="203">
        <f t="shared" si="25"/>
        <v>0</v>
      </c>
      <c r="M75" s="203">
        <f t="shared" si="25"/>
        <v>0</v>
      </c>
      <c r="N75" s="203">
        <f t="shared" si="25"/>
        <v>0</v>
      </c>
      <c r="O75" s="203">
        <f t="shared" si="25"/>
        <v>0</v>
      </c>
      <c r="P75" s="203">
        <f t="shared" si="25"/>
        <v>0</v>
      </c>
      <c r="Q75" s="203">
        <f t="shared" si="25"/>
        <v>0</v>
      </c>
      <c r="R75" s="203">
        <f t="shared" si="25"/>
        <v>0</v>
      </c>
      <c r="S75" s="203">
        <f t="shared" si="25"/>
        <v>0</v>
      </c>
      <c r="T75" s="203">
        <f t="shared" si="25"/>
        <v>0</v>
      </c>
      <c r="U75" s="203">
        <f t="shared" si="25"/>
        <v>0</v>
      </c>
      <c r="V75" s="203">
        <f t="shared" si="25"/>
        <v>0</v>
      </c>
      <c r="W75" s="203">
        <f t="shared" si="25"/>
        <v>0</v>
      </c>
      <c r="X75" s="203">
        <f t="shared" si="25"/>
        <v>0</v>
      </c>
      <c r="Y75" s="203">
        <f t="shared" si="25"/>
        <v>0</v>
      </c>
      <c r="Z75" s="203">
        <f t="shared" si="25"/>
        <v>0</v>
      </c>
      <c r="AA75" s="203">
        <f t="shared" si="25"/>
        <v>0</v>
      </c>
    </row>
    <row r="76" spans="1:27">
      <c r="A76" s="72">
        <f t="shared" si="23"/>
        <v>3</v>
      </c>
      <c r="B76" s="72" t="str">
        <f t="shared" si="4"/>
        <v>Year 3</v>
      </c>
      <c r="C76" s="203">
        <f t="shared" ref="C76:AA76" si="26">IF($A34&lt;=C$3,0,IF((-$A34+C$3)&gt;-1,($A34-C$3)*((100-C$45*100)*(1-C$7)*C$23*(1+C$4)^$A76),IF($A34&lt;=C$3+C$5,(100-C$45*100)*(1-C$7)*C$23*(1+C$4)^$A76,IF($A34&lt;C$3+C$5+1,(1-($A34-C$3-C$5))*((100-C$45*100)*(1-C$7)*C$23*(1+C$4)^$A76),0))))</f>
        <v>1.7313532366071425</v>
      </c>
      <c r="D76" s="203">
        <f t="shared" si="26"/>
        <v>0</v>
      </c>
      <c r="E76" s="203">
        <f t="shared" si="26"/>
        <v>0</v>
      </c>
      <c r="F76" s="203">
        <f t="shared" si="26"/>
        <v>0</v>
      </c>
      <c r="G76" s="203">
        <f t="shared" si="26"/>
        <v>0</v>
      </c>
      <c r="H76" s="203">
        <f t="shared" si="26"/>
        <v>0</v>
      </c>
      <c r="I76" s="203">
        <f t="shared" si="26"/>
        <v>0</v>
      </c>
      <c r="J76" s="203">
        <f t="shared" si="26"/>
        <v>0</v>
      </c>
      <c r="K76" s="203">
        <f t="shared" si="26"/>
        <v>0</v>
      </c>
      <c r="L76" s="203">
        <f t="shared" si="26"/>
        <v>0</v>
      </c>
      <c r="M76" s="203">
        <f t="shared" si="26"/>
        <v>0</v>
      </c>
      <c r="N76" s="203">
        <f t="shared" si="26"/>
        <v>0</v>
      </c>
      <c r="O76" s="203">
        <f t="shared" si="26"/>
        <v>0</v>
      </c>
      <c r="P76" s="203">
        <f t="shared" si="26"/>
        <v>0</v>
      </c>
      <c r="Q76" s="203">
        <f t="shared" si="26"/>
        <v>0</v>
      </c>
      <c r="R76" s="203">
        <f t="shared" si="26"/>
        <v>0</v>
      </c>
      <c r="S76" s="203">
        <f t="shared" si="26"/>
        <v>0</v>
      </c>
      <c r="T76" s="203">
        <f t="shared" si="26"/>
        <v>0</v>
      </c>
      <c r="U76" s="203">
        <f t="shared" si="26"/>
        <v>0</v>
      </c>
      <c r="V76" s="203">
        <f t="shared" si="26"/>
        <v>0</v>
      </c>
      <c r="W76" s="203">
        <f t="shared" si="26"/>
        <v>0</v>
      </c>
      <c r="X76" s="203">
        <f t="shared" si="26"/>
        <v>0</v>
      </c>
      <c r="Y76" s="203">
        <f t="shared" si="26"/>
        <v>0</v>
      </c>
      <c r="Z76" s="203">
        <f t="shared" si="26"/>
        <v>0</v>
      </c>
      <c r="AA76" s="203">
        <f t="shared" si="26"/>
        <v>0</v>
      </c>
    </row>
    <row r="77" spans="1:27">
      <c r="A77" s="72">
        <f t="shared" si="23"/>
        <v>4</v>
      </c>
      <c r="B77" s="72" t="str">
        <f t="shared" si="4"/>
        <v>Year 4</v>
      </c>
      <c r="C77" s="203">
        <f t="shared" ref="C77:AA77" si="27">IF($A35&lt;=C$3,0,IF((-$A35+C$3)&gt;-1,($A35-C$3)*((100-C$45*100)*(1-C$7)*C$23*(1+C$4)^$A77),IF($A35&lt;=C$3+C$5,(100-C$45*100)*(1-C$7)*C$23*(1+C$4)^$A77,IF($A35&lt;C$3+C$5+1,(1-($A35-C$3-C$5))*((100-C$45*100)*(1-C$7)*C$23*(1+C$4)^$A77),0))))</f>
        <v>3.9821124441964275</v>
      </c>
      <c r="D77" s="203">
        <f t="shared" si="27"/>
        <v>0</v>
      </c>
      <c r="E77" s="203">
        <f t="shared" si="27"/>
        <v>0</v>
      </c>
      <c r="F77" s="203">
        <f t="shared" si="27"/>
        <v>0</v>
      </c>
      <c r="G77" s="203">
        <f t="shared" si="27"/>
        <v>0</v>
      </c>
      <c r="H77" s="203">
        <f t="shared" si="27"/>
        <v>0</v>
      </c>
      <c r="I77" s="203">
        <f t="shared" si="27"/>
        <v>0</v>
      </c>
      <c r="J77" s="203">
        <f t="shared" si="27"/>
        <v>0</v>
      </c>
      <c r="K77" s="203">
        <f t="shared" si="27"/>
        <v>0</v>
      </c>
      <c r="L77" s="203">
        <f t="shared" si="27"/>
        <v>0</v>
      </c>
      <c r="M77" s="203">
        <f t="shared" si="27"/>
        <v>0</v>
      </c>
      <c r="N77" s="203">
        <f t="shared" si="27"/>
        <v>0</v>
      </c>
      <c r="O77" s="203">
        <f t="shared" si="27"/>
        <v>0</v>
      </c>
      <c r="P77" s="203">
        <f t="shared" si="27"/>
        <v>0</v>
      </c>
      <c r="Q77" s="203">
        <f t="shared" si="27"/>
        <v>0</v>
      </c>
      <c r="R77" s="203">
        <f t="shared" si="27"/>
        <v>0</v>
      </c>
      <c r="S77" s="203">
        <f t="shared" si="27"/>
        <v>0</v>
      </c>
      <c r="T77" s="203">
        <f t="shared" si="27"/>
        <v>0</v>
      </c>
      <c r="U77" s="203">
        <f t="shared" si="27"/>
        <v>0</v>
      </c>
      <c r="V77" s="203">
        <f t="shared" si="27"/>
        <v>0</v>
      </c>
      <c r="W77" s="203">
        <f t="shared" si="27"/>
        <v>0</v>
      </c>
      <c r="X77" s="203">
        <f t="shared" si="27"/>
        <v>0</v>
      </c>
      <c r="Y77" s="203">
        <f t="shared" si="27"/>
        <v>0</v>
      </c>
      <c r="Z77" s="203">
        <f t="shared" si="27"/>
        <v>0</v>
      </c>
      <c r="AA77" s="203">
        <f t="shared" si="27"/>
        <v>0</v>
      </c>
    </row>
    <row r="78" spans="1:27">
      <c r="A78" s="72">
        <f t="shared" si="23"/>
        <v>5</v>
      </c>
      <c r="B78" s="72" t="str">
        <f t="shared" si="4"/>
        <v>Year 5</v>
      </c>
      <c r="C78" s="203">
        <f t="shared" ref="C78:AA78" si="28">IF($A36&lt;=C$3,0,IF((-$A36+C$3)&gt;-1,($A36-C$3)*((100-C$45*100)*(1-C$7)*C$23*(1+C$4)^$A78),IF($A36&lt;=C$3+C$5,(100-C$45*100)*(1-C$7)*C$23*(1+C$4)^$A78,IF($A36&lt;C$3+C$5+1,(1-($A36-C$3-C$5))*((100-C$45*100)*(1-C$7)*C$23*(1+C$4)^$A78),0))))</f>
        <v>4.5794293108258914</v>
      </c>
      <c r="D78" s="203">
        <f t="shared" si="28"/>
        <v>0</v>
      </c>
      <c r="E78" s="203">
        <f t="shared" si="28"/>
        <v>0</v>
      </c>
      <c r="F78" s="203">
        <f t="shared" si="28"/>
        <v>0</v>
      </c>
      <c r="G78" s="203">
        <f t="shared" si="28"/>
        <v>0</v>
      </c>
      <c r="H78" s="203">
        <f t="shared" si="28"/>
        <v>0</v>
      </c>
      <c r="I78" s="203">
        <f t="shared" si="28"/>
        <v>0</v>
      </c>
      <c r="J78" s="203">
        <f t="shared" si="28"/>
        <v>0</v>
      </c>
      <c r="K78" s="203">
        <f t="shared" si="28"/>
        <v>0</v>
      </c>
      <c r="L78" s="203">
        <f t="shared" si="28"/>
        <v>0</v>
      </c>
      <c r="M78" s="203">
        <f t="shared" si="28"/>
        <v>0</v>
      </c>
      <c r="N78" s="203">
        <f t="shared" si="28"/>
        <v>0</v>
      </c>
      <c r="O78" s="203">
        <f t="shared" si="28"/>
        <v>0</v>
      </c>
      <c r="P78" s="203">
        <f t="shared" si="28"/>
        <v>0</v>
      </c>
      <c r="Q78" s="203">
        <f t="shared" si="28"/>
        <v>0</v>
      </c>
      <c r="R78" s="203">
        <f t="shared" si="28"/>
        <v>0</v>
      </c>
      <c r="S78" s="203">
        <f t="shared" si="28"/>
        <v>0</v>
      </c>
      <c r="T78" s="203">
        <f t="shared" si="28"/>
        <v>0</v>
      </c>
      <c r="U78" s="203">
        <f t="shared" si="28"/>
        <v>0</v>
      </c>
      <c r="V78" s="203">
        <f t="shared" si="28"/>
        <v>0</v>
      </c>
      <c r="W78" s="203">
        <f t="shared" si="28"/>
        <v>0</v>
      </c>
      <c r="X78" s="203">
        <f t="shared" si="28"/>
        <v>0</v>
      </c>
      <c r="Y78" s="203">
        <f t="shared" si="28"/>
        <v>0</v>
      </c>
      <c r="Z78" s="203">
        <f t="shared" si="28"/>
        <v>0</v>
      </c>
      <c r="AA78" s="203">
        <f t="shared" si="28"/>
        <v>0</v>
      </c>
    </row>
    <row r="79" spans="1:27">
      <c r="A79" s="72">
        <f t="shared" si="23"/>
        <v>6</v>
      </c>
      <c r="B79" s="72" t="str">
        <f t="shared" si="4"/>
        <v>Year 6</v>
      </c>
      <c r="C79" s="203">
        <f t="shared" ref="C79:AA79" si="29">IF($A37&lt;=C$3,0,IF((-$A37+C$3)&gt;-1,($A37-C$3)*((100-C$45*100)*(1-C$7)*C$23*(1+C$4)^$A79),IF($A37&lt;=C$3+C$5,(100-C$45*100)*(1-C$7)*C$23*(1+C$4)^$A79,IF($A37&lt;C$3+C$5+1,(1-($A37-C$3-C$5))*((100-C$45*100)*(1-C$7)*C$23*(1+C$4)^$A79),0))))</f>
        <v>5.2663437074497752</v>
      </c>
      <c r="D79" s="203">
        <f t="shared" si="29"/>
        <v>0</v>
      </c>
      <c r="E79" s="203">
        <f t="shared" si="29"/>
        <v>0</v>
      </c>
      <c r="F79" s="203">
        <f t="shared" si="29"/>
        <v>0</v>
      </c>
      <c r="G79" s="203">
        <f t="shared" si="29"/>
        <v>0</v>
      </c>
      <c r="H79" s="203">
        <f t="shared" si="29"/>
        <v>0</v>
      </c>
      <c r="I79" s="203">
        <f t="shared" si="29"/>
        <v>0</v>
      </c>
      <c r="J79" s="203">
        <f t="shared" si="29"/>
        <v>0</v>
      </c>
      <c r="K79" s="203">
        <f t="shared" si="29"/>
        <v>0</v>
      </c>
      <c r="L79" s="203">
        <f t="shared" si="29"/>
        <v>0</v>
      </c>
      <c r="M79" s="203">
        <f t="shared" si="29"/>
        <v>0</v>
      </c>
      <c r="N79" s="203">
        <f t="shared" si="29"/>
        <v>0</v>
      </c>
      <c r="O79" s="203">
        <f t="shared" si="29"/>
        <v>0</v>
      </c>
      <c r="P79" s="203">
        <f t="shared" si="29"/>
        <v>0</v>
      </c>
      <c r="Q79" s="203">
        <f t="shared" si="29"/>
        <v>0</v>
      </c>
      <c r="R79" s="203">
        <f t="shared" si="29"/>
        <v>0</v>
      </c>
      <c r="S79" s="203">
        <f t="shared" si="29"/>
        <v>0</v>
      </c>
      <c r="T79" s="203">
        <f t="shared" si="29"/>
        <v>0</v>
      </c>
      <c r="U79" s="203">
        <f t="shared" si="29"/>
        <v>0</v>
      </c>
      <c r="V79" s="203">
        <f t="shared" si="29"/>
        <v>0</v>
      </c>
      <c r="W79" s="203">
        <f t="shared" si="29"/>
        <v>0</v>
      </c>
      <c r="X79" s="203">
        <f t="shared" si="29"/>
        <v>0</v>
      </c>
      <c r="Y79" s="203">
        <f t="shared" si="29"/>
        <v>0</v>
      </c>
      <c r="Z79" s="203">
        <f t="shared" si="29"/>
        <v>0</v>
      </c>
      <c r="AA79" s="203">
        <f t="shared" si="29"/>
        <v>0</v>
      </c>
    </row>
    <row r="80" spans="1:27">
      <c r="A80" s="72">
        <f t="shared" si="23"/>
        <v>7</v>
      </c>
      <c r="B80" s="72" t="str">
        <f t="shared" si="4"/>
        <v>Year 7</v>
      </c>
      <c r="C80" s="203">
        <f t="shared" ref="C80:AA80" si="30">IF($A38&lt;=C$3,0,IF((-$A38+C$3)&gt;-1,($A38-C$3)*((100-C$45*100)*(1-C$7)*C$23*(1+C$4)^$A80),IF($A38&lt;=C$3+C$5,(100-C$45*100)*(1-C$7)*C$23*(1+C$4)^$A80,IF($A38&lt;C$3+C$5+1,(1-($A38-C$3-C$5))*((100-C$45*100)*(1-C$7)*C$23*(1+C$4)^$A80),0))))</f>
        <v>3.0281476317836198</v>
      </c>
      <c r="D80" s="203">
        <f t="shared" si="30"/>
        <v>0</v>
      </c>
      <c r="E80" s="203">
        <f t="shared" si="30"/>
        <v>0</v>
      </c>
      <c r="F80" s="203">
        <f t="shared" si="30"/>
        <v>0</v>
      </c>
      <c r="G80" s="203">
        <f t="shared" si="30"/>
        <v>0</v>
      </c>
      <c r="H80" s="203">
        <f t="shared" si="30"/>
        <v>0</v>
      </c>
      <c r="I80" s="203">
        <f t="shared" si="30"/>
        <v>0</v>
      </c>
      <c r="J80" s="203">
        <f t="shared" si="30"/>
        <v>0</v>
      </c>
      <c r="K80" s="203">
        <f t="shared" si="30"/>
        <v>0</v>
      </c>
      <c r="L80" s="203">
        <f t="shared" si="30"/>
        <v>0</v>
      </c>
      <c r="M80" s="203">
        <f t="shared" si="30"/>
        <v>0</v>
      </c>
      <c r="N80" s="203">
        <f t="shared" si="30"/>
        <v>0</v>
      </c>
      <c r="O80" s="203">
        <f t="shared" si="30"/>
        <v>0</v>
      </c>
      <c r="P80" s="203">
        <f t="shared" si="30"/>
        <v>0</v>
      </c>
      <c r="Q80" s="203">
        <f t="shared" si="30"/>
        <v>0</v>
      </c>
      <c r="R80" s="203">
        <f t="shared" si="30"/>
        <v>0</v>
      </c>
      <c r="S80" s="203">
        <f t="shared" si="30"/>
        <v>0</v>
      </c>
      <c r="T80" s="203">
        <f t="shared" si="30"/>
        <v>0</v>
      </c>
      <c r="U80" s="203">
        <f t="shared" si="30"/>
        <v>0</v>
      </c>
      <c r="V80" s="203">
        <f t="shared" si="30"/>
        <v>0</v>
      </c>
      <c r="W80" s="203">
        <f t="shared" si="30"/>
        <v>0</v>
      </c>
      <c r="X80" s="203">
        <f t="shared" si="30"/>
        <v>0</v>
      </c>
      <c r="Y80" s="203">
        <f t="shared" si="30"/>
        <v>0</v>
      </c>
      <c r="Z80" s="203">
        <f t="shared" si="30"/>
        <v>0</v>
      </c>
      <c r="AA80" s="203">
        <f t="shared" si="30"/>
        <v>0</v>
      </c>
    </row>
    <row r="81" spans="1:27">
      <c r="A81" s="72">
        <f t="shared" si="23"/>
        <v>8</v>
      </c>
      <c r="B81" s="72" t="str">
        <f t="shared" si="4"/>
        <v>Year 8</v>
      </c>
      <c r="C81" s="203">
        <f t="shared" ref="C81:AA81" si="31">IF($A39&lt;=C$3,0,IF((-$A39+C$3)&gt;-1,($A39-C$3)*((100-C$45*100)*(1-C$7)*C$23*(1+C$4)^$A81),IF($A39&lt;=C$3+C$5,(100-C$45*100)*(1-C$7)*C$23*(1+C$4)^$A81,IF($A39&lt;C$3+C$5+1,(1-($A39-C$3-C$5))*((100-C$45*100)*(1-C$7)*C$23*(1+C$4)^$A81),0))))</f>
        <v>0</v>
      </c>
      <c r="D81" s="203">
        <f t="shared" si="31"/>
        <v>0</v>
      </c>
      <c r="E81" s="203">
        <f t="shared" si="31"/>
        <v>0</v>
      </c>
      <c r="F81" s="203">
        <f t="shared" si="31"/>
        <v>0</v>
      </c>
      <c r="G81" s="203">
        <f t="shared" si="31"/>
        <v>0</v>
      </c>
      <c r="H81" s="203">
        <f t="shared" si="31"/>
        <v>0</v>
      </c>
      <c r="I81" s="203">
        <f t="shared" si="31"/>
        <v>0</v>
      </c>
      <c r="J81" s="203">
        <f t="shared" si="31"/>
        <v>0</v>
      </c>
      <c r="K81" s="203">
        <f t="shared" si="31"/>
        <v>0</v>
      </c>
      <c r="L81" s="203">
        <f t="shared" si="31"/>
        <v>0</v>
      </c>
      <c r="M81" s="203">
        <f t="shared" si="31"/>
        <v>0</v>
      </c>
      <c r="N81" s="203">
        <f t="shared" si="31"/>
        <v>0</v>
      </c>
      <c r="O81" s="203">
        <f t="shared" si="31"/>
        <v>0</v>
      </c>
      <c r="P81" s="203">
        <f t="shared" si="31"/>
        <v>0</v>
      </c>
      <c r="Q81" s="203">
        <f t="shared" si="31"/>
        <v>0</v>
      </c>
      <c r="R81" s="203">
        <f t="shared" si="31"/>
        <v>0</v>
      </c>
      <c r="S81" s="203">
        <f t="shared" si="31"/>
        <v>0</v>
      </c>
      <c r="T81" s="203">
        <f t="shared" si="31"/>
        <v>0</v>
      </c>
      <c r="U81" s="203">
        <f t="shared" si="31"/>
        <v>0</v>
      </c>
      <c r="V81" s="203">
        <f t="shared" si="31"/>
        <v>0</v>
      </c>
      <c r="W81" s="203">
        <f t="shared" si="31"/>
        <v>0</v>
      </c>
      <c r="X81" s="203">
        <f t="shared" si="31"/>
        <v>0</v>
      </c>
      <c r="Y81" s="203">
        <f t="shared" si="31"/>
        <v>0</v>
      </c>
      <c r="Z81" s="203">
        <f t="shared" si="31"/>
        <v>0</v>
      </c>
      <c r="AA81" s="203">
        <f t="shared" si="31"/>
        <v>0</v>
      </c>
    </row>
    <row r="82" spans="1:27">
      <c r="A82" s="72">
        <f t="shared" si="23"/>
        <v>9</v>
      </c>
      <c r="B82" s="72" t="str">
        <f t="shared" si="4"/>
        <v>Year 9</v>
      </c>
      <c r="C82" s="203">
        <f t="shared" ref="C82:AA82" si="32">IF($A40&lt;=C$3,0,IF((-$A40+C$3)&gt;-1,($A40-C$3)*((100-C$45*100)*(1-C$7)*C$23*(1+C$4)^$A82),IF($A40&lt;=C$3+C$5,(100-C$45*100)*(1-C$7)*C$23*(1+C$4)^$A82,IF($A40&lt;C$3+C$5+1,(1-($A40-C$3-C$5))*((100-C$45*100)*(1-C$7)*C$23*(1+C$4)^$A82),0))))</f>
        <v>0</v>
      </c>
      <c r="D82" s="203">
        <f t="shared" si="32"/>
        <v>0</v>
      </c>
      <c r="E82" s="203">
        <f t="shared" si="32"/>
        <v>0</v>
      </c>
      <c r="F82" s="203">
        <f t="shared" si="32"/>
        <v>0</v>
      </c>
      <c r="G82" s="203">
        <f t="shared" si="32"/>
        <v>0</v>
      </c>
      <c r="H82" s="203">
        <f t="shared" si="32"/>
        <v>0</v>
      </c>
      <c r="I82" s="203">
        <f t="shared" si="32"/>
        <v>0</v>
      </c>
      <c r="J82" s="203">
        <f t="shared" si="32"/>
        <v>0</v>
      </c>
      <c r="K82" s="203">
        <f t="shared" si="32"/>
        <v>0</v>
      </c>
      <c r="L82" s="203">
        <f t="shared" si="32"/>
        <v>0</v>
      </c>
      <c r="M82" s="203">
        <f t="shared" si="32"/>
        <v>0</v>
      </c>
      <c r="N82" s="203">
        <f t="shared" si="32"/>
        <v>0</v>
      </c>
      <c r="O82" s="203">
        <f t="shared" si="32"/>
        <v>0</v>
      </c>
      <c r="P82" s="203">
        <f t="shared" si="32"/>
        <v>0</v>
      </c>
      <c r="Q82" s="203">
        <f t="shared" si="32"/>
        <v>0</v>
      </c>
      <c r="R82" s="203">
        <f t="shared" si="32"/>
        <v>0</v>
      </c>
      <c r="S82" s="203">
        <f t="shared" si="32"/>
        <v>0</v>
      </c>
      <c r="T82" s="203">
        <f t="shared" si="32"/>
        <v>0</v>
      </c>
      <c r="U82" s="203">
        <f t="shared" si="32"/>
        <v>0</v>
      </c>
      <c r="V82" s="203">
        <f t="shared" si="32"/>
        <v>0</v>
      </c>
      <c r="W82" s="203">
        <f t="shared" si="32"/>
        <v>0</v>
      </c>
      <c r="X82" s="203">
        <f t="shared" si="32"/>
        <v>0</v>
      </c>
      <c r="Y82" s="203">
        <f t="shared" si="32"/>
        <v>0</v>
      </c>
      <c r="Z82" s="203">
        <f t="shared" si="32"/>
        <v>0</v>
      </c>
      <c r="AA82" s="203">
        <f t="shared" si="32"/>
        <v>0</v>
      </c>
    </row>
    <row r="83" spans="1:27">
      <c r="A83" s="72">
        <f t="shared" si="23"/>
        <v>10</v>
      </c>
      <c r="B83" s="72" t="str">
        <f t="shared" si="4"/>
        <v>Year 10</v>
      </c>
      <c r="C83" s="203">
        <f t="shared" ref="C83:AA83" si="33">IF($A41&lt;=C$3,0,IF((-$A41+C$3)&gt;-1,($A41-C$3)*((100-C$45*100)*(1-C$7)*C$23*(1+C$4)^$A83),IF($A41&lt;=C$3+C$5,(100-C$45*100)*(1-C$7)*C$23*(1+C$4)^$A83,IF($A41&lt;C$3+C$5+1,(1-($A41-C$3-C$5))*((100-C$45*100)*(1-C$7)*C$23*(1+C$4)^$A83),0))))</f>
        <v>0</v>
      </c>
      <c r="D83" s="203">
        <f t="shared" si="33"/>
        <v>0</v>
      </c>
      <c r="E83" s="203">
        <f t="shared" si="33"/>
        <v>0</v>
      </c>
      <c r="F83" s="203">
        <f t="shared" si="33"/>
        <v>0</v>
      </c>
      <c r="G83" s="203">
        <f t="shared" si="33"/>
        <v>0</v>
      </c>
      <c r="H83" s="203">
        <f t="shared" si="33"/>
        <v>0</v>
      </c>
      <c r="I83" s="203">
        <f t="shared" si="33"/>
        <v>0</v>
      </c>
      <c r="J83" s="203">
        <f t="shared" si="33"/>
        <v>0</v>
      </c>
      <c r="K83" s="203">
        <f t="shared" si="33"/>
        <v>0</v>
      </c>
      <c r="L83" s="203">
        <f t="shared" si="33"/>
        <v>0</v>
      </c>
      <c r="M83" s="203">
        <f t="shared" si="33"/>
        <v>0</v>
      </c>
      <c r="N83" s="203">
        <f t="shared" si="33"/>
        <v>0</v>
      </c>
      <c r="O83" s="203">
        <f t="shared" si="33"/>
        <v>0</v>
      </c>
      <c r="P83" s="203">
        <f t="shared" si="33"/>
        <v>0</v>
      </c>
      <c r="Q83" s="203">
        <f t="shared" si="33"/>
        <v>0</v>
      </c>
      <c r="R83" s="203">
        <f t="shared" si="33"/>
        <v>0</v>
      </c>
      <c r="S83" s="203">
        <f t="shared" si="33"/>
        <v>0</v>
      </c>
      <c r="T83" s="203">
        <f t="shared" si="33"/>
        <v>0</v>
      </c>
      <c r="U83" s="203">
        <f t="shared" si="33"/>
        <v>0</v>
      </c>
      <c r="V83" s="203">
        <f t="shared" si="33"/>
        <v>0</v>
      </c>
      <c r="W83" s="203">
        <f t="shared" si="33"/>
        <v>0</v>
      </c>
      <c r="X83" s="203">
        <f t="shared" si="33"/>
        <v>0</v>
      </c>
      <c r="Y83" s="203">
        <f t="shared" si="33"/>
        <v>0</v>
      </c>
      <c r="Z83" s="203">
        <f t="shared" si="33"/>
        <v>0</v>
      </c>
      <c r="AA83" s="203">
        <f t="shared" si="33"/>
        <v>0</v>
      </c>
    </row>
    <row r="85" spans="1:27" ht="43.2">
      <c r="A85" s="104" t="s">
        <v>595</v>
      </c>
      <c r="B85" s="200" t="s">
        <v>596</v>
      </c>
      <c r="C85" s="199" t="s">
        <v>597</v>
      </c>
    </row>
    <row r="86" spans="1:27">
      <c r="A86" s="72">
        <f t="shared" ref="A86:A95" si="34">A32</f>
        <v>1</v>
      </c>
      <c r="B86" s="72" t="str">
        <f t="shared" si="4"/>
        <v>Year 1</v>
      </c>
      <c r="C86" s="78">
        <f t="shared" ref="C86:AA86" si="35">IF($A32&lt;=C$3,0,IF((-$A32+C$3)&gt;-1,($A32-C$3)*C$45*100*(1-C$9)*C$23*(1+C$4)^$A86,IF($A32&lt;=C$3+C$5,C$45*100*(1-C$9)*C$23*(1+C$4)^$A86,IF($A32&lt;C$3+C$5+1,(1-($A32-C$3-C$5))*C$45*100*(1-C$9)*C$23*(1+C$4)^$A86,0))))</f>
        <v>0</v>
      </c>
      <c r="D86" s="78">
        <f t="shared" si="35"/>
        <v>0</v>
      </c>
      <c r="E86" s="78">
        <f t="shared" si="35"/>
        <v>0</v>
      </c>
      <c r="F86" s="78">
        <f t="shared" si="35"/>
        <v>0</v>
      </c>
      <c r="G86" s="78">
        <f t="shared" si="35"/>
        <v>0</v>
      </c>
      <c r="H86" s="78">
        <f t="shared" si="35"/>
        <v>0</v>
      </c>
      <c r="I86" s="78">
        <f t="shared" si="35"/>
        <v>0</v>
      </c>
      <c r="J86" s="78">
        <f t="shared" si="35"/>
        <v>0</v>
      </c>
      <c r="K86" s="78">
        <f t="shared" si="35"/>
        <v>0</v>
      </c>
      <c r="L86" s="78">
        <f t="shared" si="35"/>
        <v>0</v>
      </c>
      <c r="M86" s="78">
        <f t="shared" si="35"/>
        <v>0</v>
      </c>
      <c r="N86" s="78">
        <f t="shared" si="35"/>
        <v>0</v>
      </c>
      <c r="O86" s="78">
        <f t="shared" si="35"/>
        <v>0</v>
      </c>
      <c r="P86" s="78">
        <f t="shared" si="35"/>
        <v>0</v>
      </c>
      <c r="Q86" s="78">
        <f t="shared" si="35"/>
        <v>0</v>
      </c>
      <c r="R86" s="78">
        <f t="shared" si="35"/>
        <v>0</v>
      </c>
      <c r="S86" s="78">
        <f t="shared" si="35"/>
        <v>0</v>
      </c>
      <c r="T86" s="78">
        <f t="shared" si="35"/>
        <v>0</v>
      </c>
      <c r="U86" s="78">
        <f t="shared" si="35"/>
        <v>0</v>
      </c>
      <c r="V86" s="78">
        <f t="shared" si="35"/>
        <v>0</v>
      </c>
      <c r="W86" s="78">
        <f t="shared" si="35"/>
        <v>0</v>
      </c>
      <c r="X86" s="78">
        <f t="shared" si="35"/>
        <v>0</v>
      </c>
      <c r="Y86" s="78">
        <f t="shared" si="35"/>
        <v>0</v>
      </c>
      <c r="Z86" s="78">
        <f t="shared" si="35"/>
        <v>0</v>
      </c>
      <c r="AA86" s="78">
        <f t="shared" si="35"/>
        <v>0</v>
      </c>
    </row>
    <row r="87" spans="1:27">
      <c r="A87" s="72">
        <f t="shared" si="34"/>
        <v>2</v>
      </c>
      <c r="B87" s="72" t="str">
        <f t="shared" si="4"/>
        <v>Year 2</v>
      </c>
      <c r="C87" s="78">
        <f t="shared" ref="C87:AA87" si="36">IF($A33&lt;=C$3,0,IF((-$A33+C$3)&gt;-1,($A33-C$3)*C$45*100*(1-C$9)*C$23*(1+C$4)^$A87,IF($A33&lt;=C$3+C$5,C$45*100*(1-C$9)*C$23*(1+C$4)^$A87,IF($A33&lt;C$3+C$5+1,(1-($A33-C$3-C$5))*C$45*100*(1-C$9)*C$23*(1+C$4)^$A87,0))))</f>
        <v>0</v>
      </c>
      <c r="D87" s="78">
        <f t="shared" si="36"/>
        <v>0</v>
      </c>
      <c r="E87" s="78">
        <f t="shared" si="36"/>
        <v>0</v>
      </c>
      <c r="F87" s="78">
        <f t="shared" si="36"/>
        <v>0</v>
      </c>
      <c r="G87" s="78">
        <f t="shared" si="36"/>
        <v>0</v>
      </c>
      <c r="H87" s="78">
        <f t="shared" si="36"/>
        <v>0</v>
      </c>
      <c r="I87" s="78">
        <f t="shared" si="36"/>
        <v>0</v>
      </c>
      <c r="J87" s="78">
        <f t="shared" si="36"/>
        <v>0</v>
      </c>
      <c r="K87" s="78">
        <f t="shared" si="36"/>
        <v>0</v>
      </c>
      <c r="L87" s="78">
        <f t="shared" si="36"/>
        <v>0</v>
      </c>
      <c r="M87" s="78">
        <f t="shared" si="36"/>
        <v>0</v>
      </c>
      <c r="N87" s="78">
        <f t="shared" si="36"/>
        <v>0</v>
      </c>
      <c r="O87" s="78">
        <f t="shared" si="36"/>
        <v>0</v>
      </c>
      <c r="P87" s="78">
        <f t="shared" si="36"/>
        <v>0</v>
      </c>
      <c r="Q87" s="78">
        <f t="shared" si="36"/>
        <v>0</v>
      </c>
      <c r="R87" s="78">
        <f t="shared" si="36"/>
        <v>0</v>
      </c>
      <c r="S87" s="78">
        <f t="shared" si="36"/>
        <v>0</v>
      </c>
      <c r="T87" s="78">
        <f t="shared" si="36"/>
        <v>0</v>
      </c>
      <c r="U87" s="78">
        <f t="shared" si="36"/>
        <v>0</v>
      </c>
      <c r="V87" s="78">
        <f t="shared" si="36"/>
        <v>0</v>
      </c>
      <c r="W87" s="78">
        <f t="shared" si="36"/>
        <v>0</v>
      </c>
      <c r="X87" s="78">
        <f t="shared" si="36"/>
        <v>0</v>
      </c>
      <c r="Y87" s="78">
        <f t="shared" si="36"/>
        <v>0</v>
      </c>
      <c r="Z87" s="78">
        <f t="shared" si="36"/>
        <v>0</v>
      </c>
      <c r="AA87" s="78">
        <f t="shared" si="36"/>
        <v>0</v>
      </c>
    </row>
    <row r="88" spans="1:27">
      <c r="A88" s="72">
        <f t="shared" si="34"/>
        <v>3</v>
      </c>
      <c r="B88" s="72" t="str">
        <f t="shared" si="4"/>
        <v>Year 3</v>
      </c>
      <c r="C88" s="78">
        <f t="shared" ref="C88:AA88" si="37">IF($A34&lt;=C$3,0,IF((-$A34+C$3)&gt;-1,($A34-C$3)*C$45*100*(1-C$9)*C$23*(1+C$4)^$A88,IF($A34&lt;=C$3+C$5,C$45*100*(1-C$9)*C$23*(1+C$4)^$A88,IF($A34&lt;C$3+C$5+1,(1-($A34-C$3-C$5))*C$45*100*(1-C$9)*C$23*(1+C$4)^$A88,0))))</f>
        <v>0</v>
      </c>
      <c r="D88" s="78">
        <f t="shared" si="37"/>
        <v>0</v>
      </c>
      <c r="E88" s="78">
        <f t="shared" si="37"/>
        <v>0</v>
      </c>
      <c r="F88" s="78">
        <f t="shared" si="37"/>
        <v>0</v>
      </c>
      <c r="G88" s="78">
        <f t="shared" si="37"/>
        <v>0</v>
      </c>
      <c r="H88" s="78">
        <f t="shared" si="37"/>
        <v>0</v>
      </c>
      <c r="I88" s="78">
        <f t="shared" si="37"/>
        <v>0</v>
      </c>
      <c r="J88" s="78">
        <f t="shared" si="37"/>
        <v>0</v>
      </c>
      <c r="K88" s="78">
        <f t="shared" si="37"/>
        <v>0</v>
      </c>
      <c r="L88" s="78">
        <f t="shared" si="37"/>
        <v>0</v>
      </c>
      <c r="M88" s="78">
        <f t="shared" si="37"/>
        <v>0</v>
      </c>
      <c r="N88" s="78">
        <f t="shared" si="37"/>
        <v>0</v>
      </c>
      <c r="O88" s="78">
        <f t="shared" si="37"/>
        <v>0</v>
      </c>
      <c r="P88" s="78">
        <f t="shared" si="37"/>
        <v>0</v>
      </c>
      <c r="Q88" s="78">
        <f t="shared" si="37"/>
        <v>0</v>
      </c>
      <c r="R88" s="78">
        <f t="shared" si="37"/>
        <v>0</v>
      </c>
      <c r="S88" s="78">
        <f t="shared" si="37"/>
        <v>0</v>
      </c>
      <c r="T88" s="78">
        <f t="shared" si="37"/>
        <v>0</v>
      </c>
      <c r="U88" s="78">
        <f t="shared" si="37"/>
        <v>0</v>
      </c>
      <c r="V88" s="78">
        <f t="shared" si="37"/>
        <v>0</v>
      </c>
      <c r="W88" s="78">
        <f t="shared" si="37"/>
        <v>0</v>
      </c>
      <c r="X88" s="78">
        <f t="shared" si="37"/>
        <v>0</v>
      </c>
      <c r="Y88" s="78">
        <f t="shared" si="37"/>
        <v>0</v>
      </c>
      <c r="Z88" s="78">
        <f t="shared" si="37"/>
        <v>0</v>
      </c>
      <c r="AA88" s="78">
        <f t="shared" si="37"/>
        <v>0</v>
      </c>
    </row>
    <row r="89" spans="1:27">
      <c r="A89" s="72">
        <f t="shared" si="34"/>
        <v>4</v>
      </c>
      <c r="B89" s="72" t="str">
        <f t="shared" si="4"/>
        <v>Year 4</v>
      </c>
      <c r="C89" s="78">
        <f t="shared" ref="C89:AA89" si="38">IF($A35&lt;=C$3,0,IF((-$A35+C$3)&gt;-1,($A35-C$3)*C$45*100*(1-C$9)*C$23*(1+C$4)^$A89,IF($A35&lt;=C$3+C$5,C$45*100*(1-C$9)*C$23*(1+C$4)^$A89,IF($A35&lt;C$3+C$5+1,(1-($A35-C$3-C$5))*C$45*100*(1-C$9)*C$23*(1+C$4)^$A89,0))))</f>
        <v>0</v>
      </c>
      <c r="D89" s="78">
        <f t="shared" si="38"/>
        <v>0</v>
      </c>
      <c r="E89" s="78">
        <f t="shared" si="38"/>
        <v>0</v>
      </c>
      <c r="F89" s="78">
        <f t="shared" si="38"/>
        <v>0</v>
      </c>
      <c r="G89" s="78">
        <f t="shared" si="38"/>
        <v>0</v>
      </c>
      <c r="H89" s="78">
        <f t="shared" si="38"/>
        <v>0</v>
      </c>
      <c r="I89" s="78">
        <f t="shared" si="38"/>
        <v>0</v>
      </c>
      <c r="J89" s="78">
        <f t="shared" si="38"/>
        <v>0</v>
      </c>
      <c r="K89" s="78">
        <f t="shared" si="38"/>
        <v>0</v>
      </c>
      <c r="L89" s="78">
        <f t="shared" si="38"/>
        <v>0</v>
      </c>
      <c r="M89" s="78">
        <f t="shared" si="38"/>
        <v>0</v>
      </c>
      <c r="N89" s="78">
        <f t="shared" si="38"/>
        <v>0</v>
      </c>
      <c r="O89" s="78">
        <f t="shared" si="38"/>
        <v>0</v>
      </c>
      <c r="P89" s="78">
        <f t="shared" si="38"/>
        <v>0</v>
      </c>
      <c r="Q89" s="78">
        <f t="shared" si="38"/>
        <v>0</v>
      </c>
      <c r="R89" s="78">
        <f t="shared" si="38"/>
        <v>0</v>
      </c>
      <c r="S89" s="78">
        <f t="shared" si="38"/>
        <v>0</v>
      </c>
      <c r="T89" s="78">
        <f t="shared" si="38"/>
        <v>0</v>
      </c>
      <c r="U89" s="78">
        <f t="shared" si="38"/>
        <v>0</v>
      </c>
      <c r="V89" s="78">
        <f t="shared" si="38"/>
        <v>0</v>
      </c>
      <c r="W89" s="78">
        <f t="shared" si="38"/>
        <v>0</v>
      </c>
      <c r="X89" s="78">
        <f t="shared" si="38"/>
        <v>0</v>
      </c>
      <c r="Y89" s="78">
        <f t="shared" si="38"/>
        <v>0</v>
      </c>
      <c r="Z89" s="78">
        <f t="shared" si="38"/>
        <v>0</v>
      </c>
      <c r="AA89" s="78">
        <f t="shared" si="38"/>
        <v>0</v>
      </c>
    </row>
    <row r="90" spans="1:27">
      <c r="A90" s="72">
        <f t="shared" si="34"/>
        <v>5</v>
      </c>
      <c r="B90" s="72" t="str">
        <f t="shared" si="4"/>
        <v>Year 5</v>
      </c>
      <c r="C90" s="78">
        <f t="shared" ref="C90:AA90" si="39">IF($A36&lt;=C$3,0,IF((-$A36+C$3)&gt;-1,($A36-C$3)*C$45*100*(1-C$9)*C$23*(1+C$4)^$A90,IF($A36&lt;=C$3+C$5,C$45*100*(1-C$9)*C$23*(1+C$4)^$A90,IF($A36&lt;C$3+C$5+1,(1-($A36-C$3-C$5))*C$45*100*(1-C$9)*C$23*(1+C$4)^$A90,0))))</f>
        <v>0</v>
      </c>
      <c r="D90" s="78">
        <f t="shared" si="39"/>
        <v>0</v>
      </c>
      <c r="E90" s="78">
        <f t="shared" si="39"/>
        <v>0</v>
      </c>
      <c r="F90" s="78">
        <f t="shared" si="39"/>
        <v>0</v>
      </c>
      <c r="G90" s="78">
        <f t="shared" si="39"/>
        <v>0</v>
      </c>
      <c r="H90" s="78">
        <f t="shared" si="39"/>
        <v>0</v>
      </c>
      <c r="I90" s="78">
        <f t="shared" si="39"/>
        <v>0</v>
      </c>
      <c r="J90" s="78">
        <f t="shared" si="39"/>
        <v>0</v>
      </c>
      <c r="K90" s="78">
        <f t="shared" si="39"/>
        <v>0</v>
      </c>
      <c r="L90" s="78">
        <f t="shared" si="39"/>
        <v>0</v>
      </c>
      <c r="M90" s="78">
        <f t="shared" si="39"/>
        <v>0</v>
      </c>
      <c r="N90" s="78">
        <f t="shared" si="39"/>
        <v>0</v>
      </c>
      <c r="O90" s="78">
        <f t="shared" si="39"/>
        <v>0</v>
      </c>
      <c r="P90" s="78">
        <f t="shared" si="39"/>
        <v>0</v>
      </c>
      <c r="Q90" s="78">
        <f t="shared" si="39"/>
        <v>0</v>
      </c>
      <c r="R90" s="78">
        <f t="shared" si="39"/>
        <v>0</v>
      </c>
      <c r="S90" s="78">
        <f t="shared" si="39"/>
        <v>0</v>
      </c>
      <c r="T90" s="78">
        <f t="shared" si="39"/>
        <v>0</v>
      </c>
      <c r="U90" s="78">
        <f t="shared" si="39"/>
        <v>0</v>
      </c>
      <c r="V90" s="78">
        <f t="shared" si="39"/>
        <v>0</v>
      </c>
      <c r="W90" s="78">
        <f t="shared" si="39"/>
        <v>0</v>
      </c>
      <c r="X90" s="78">
        <f t="shared" si="39"/>
        <v>0</v>
      </c>
      <c r="Y90" s="78">
        <f t="shared" si="39"/>
        <v>0</v>
      </c>
      <c r="Z90" s="78">
        <f t="shared" si="39"/>
        <v>0</v>
      </c>
      <c r="AA90" s="78">
        <f t="shared" si="39"/>
        <v>0</v>
      </c>
    </row>
    <row r="91" spans="1:27">
      <c r="A91" s="72">
        <f t="shared" si="34"/>
        <v>6</v>
      </c>
      <c r="B91" s="72" t="str">
        <f t="shared" si="4"/>
        <v>Year 6</v>
      </c>
      <c r="C91" s="78">
        <f t="shared" ref="C91:AA91" si="40">IF($A37&lt;=C$3,0,IF((-$A37+C$3)&gt;-1,($A37-C$3)*C$45*100*(1-C$9)*C$23*(1+C$4)^$A91,IF($A37&lt;=C$3+C$5,C$45*100*(1-C$9)*C$23*(1+C$4)^$A91,IF($A37&lt;C$3+C$5+1,(1-($A37-C$3-C$5))*C$45*100*(1-C$9)*C$23*(1+C$4)^$A91,0))))</f>
        <v>0</v>
      </c>
      <c r="D91" s="78">
        <f t="shared" si="40"/>
        <v>0</v>
      </c>
      <c r="E91" s="78">
        <f t="shared" si="40"/>
        <v>0</v>
      </c>
      <c r="F91" s="78">
        <f t="shared" si="40"/>
        <v>0</v>
      </c>
      <c r="G91" s="78">
        <f t="shared" si="40"/>
        <v>0</v>
      </c>
      <c r="H91" s="78">
        <f t="shared" si="40"/>
        <v>0</v>
      </c>
      <c r="I91" s="78">
        <f t="shared" si="40"/>
        <v>0</v>
      </c>
      <c r="J91" s="78">
        <f t="shared" si="40"/>
        <v>0</v>
      </c>
      <c r="K91" s="78">
        <f t="shared" si="40"/>
        <v>0</v>
      </c>
      <c r="L91" s="78">
        <f t="shared" si="40"/>
        <v>0</v>
      </c>
      <c r="M91" s="78">
        <f t="shared" si="40"/>
        <v>0</v>
      </c>
      <c r="N91" s="78">
        <f t="shared" si="40"/>
        <v>0</v>
      </c>
      <c r="O91" s="78">
        <f t="shared" si="40"/>
        <v>0</v>
      </c>
      <c r="P91" s="78">
        <f t="shared" si="40"/>
        <v>0</v>
      </c>
      <c r="Q91" s="78">
        <f t="shared" si="40"/>
        <v>0</v>
      </c>
      <c r="R91" s="78">
        <f t="shared" si="40"/>
        <v>0</v>
      </c>
      <c r="S91" s="78">
        <f t="shared" si="40"/>
        <v>0</v>
      </c>
      <c r="T91" s="78">
        <f t="shared" si="40"/>
        <v>0</v>
      </c>
      <c r="U91" s="78">
        <f t="shared" si="40"/>
        <v>0</v>
      </c>
      <c r="V91" s="78">
        <f t="shared" si="40"/>
        <v>0</v>
      </c>
      <c r="W91" s="78">
        <f t="shared" si="40"/>
        <v>0</v>
      </c>
      <c r="X91" s="78">
        <f t="shared" si="40"/>
        <v>0</v>
      </c>
      <c r="Y91" s="78">
        <f t="shared" si="40"/>
        <v>0</v>
      </c>
      <c r="Z91" s="78">
        <f t="shared" si="40"/>
        <v>0</v>
      </c>
      <c r="AA91" s="78">
        <f t="shared" si="40"/>
        <v>0</v>
      </c>
    </row>
    <row r="92" spans="1:27">
      <c r="A92" s="72">
        <f t="shared" si="34"/>
        <v>7</v>
      </c>
      <c r="B92" s="72" t="str">
        <f t="shared" si="4"/>
        <v>Year 7</v>
      </c>
      <c r="C92" s="78">
        <f t="shared" ref="C92:AA92" si="41">IF($A38&lt;=C$3,0,IF((-$A38+C$3)&gt;-1,($A38-C$3)*C$45*100*(1-C$9)*C$23*(1+C$4)^$A92,IF($A38&lt;=C$3+C$5,C$45*100*(1-C$9)*C$23*(1+C$4)^$A92,IF($A38&lt;C$3+C$5+1,(1-($A38-C$3-C$5))*C$45*100*(1-C$9)*C$23*(1+C$4)^$A92,0))))</f>
        <v>0</v>
      </c>
      <c r="D92" s="78">
        <f t="shared" si="41"/>
        <v>0</v>
      </c>
      <c r="E92" s="78">
        <f t="shared" si="41"/>
        <v>0</v>
      </c>
      <c r="F92" s="78">
        <f t="shared" si="41"/>
        <v>0</v>
      </c>
      <c r="G92" s="78">
        <f t="shared" si="41"/>
        <v>0</v>
      </c>
      <c r="H92" s="78">
        <f t="shared" si="41"/>
        <v>0</v>
      </c>
      <c r="I92" s="78">
        <f t="shared" si="41"/>
        <v>0</v>
      </c>
      <c r="J92" s="78">
        <f t="shared" si="41"/>
        <v>0</v>
      </c>
      <c r="K92" s="78">
        <f t="shared" si="41"/>
        <v>0</v>
      </c>
      <c r="L92" s="78">
        <f t="shared" si="41"/>
        <v>0</v>
      </c>
      <c r="M92" s="78">
        <f t="shared" si="41"/>
        <v>0</v>
      </c>
      <c r="N92" s="78">
        <f t="shared" si="41"/>
        <v>0</v>
      </c>
      <c r="O92" s="78">
        <f t="shared" si="41"/>
        <v>0</v>
      </c>
      <c r="P92" s="78">
        <f t="shared" si="41"/>
        <v>0</v>
      </c>
      <c r="Q92" s="78">
        <f t="shared" si="41"/>
        <v>0</v>
      </c>
      <c r="R92" s="78">
        <f t="shared" si="41"/>
        <v>0</v>
      </c>
      <c r="S92" s="78">
        <f t="shared" si="41"/>
        <v>0</v>
      </c>
      <c r="T92" s="78">
        <f t="shared" si="41"/>
        <v>0</v>
      </c>
      <c r="U92" s="78">
        <f t="shared" si="41"/>
        <v>0</v>
      </c>
      <c r="V92" s="78">
        <f t="shared" si="41"/>
        <v>0</v>
      </c>
      <c r="W92" s="78">
        <f t="shared" si="41"/>
        <v>0</v>
      </c>
      <c r="X92" s="78">
        <f t="shared" si="41"/>
        <v>0</v>
      </c>
      <c r="Y92" s="78">
        <f t="shared" si="41"/>
        <v>0</v>
      </c>
      <c r="Z92" s="78">
        <f t="shared" si="41"/>
        <v>0</v>
      </c>
      <c r="AA92" s="78">
        <f t="shared" si="41"/>
        <v>0</v>
      </c>
    </row>
    <row r="93" spans="1:27">
      <c r="A93" s="72">
        <f t="shared" si="34"/>
        <v>8</v>
      </c>
      <c r="B93" s="72" t="str">
        <f t="shared" si="4"/>
        <v>Year 8</v>
      </c>
      <c r="C93" s="78">
        <f t="shared" ref="C93:AA93" si="42">IF($A39&lt;=C$3,0,IF((-$A39+C$3)&gt;-1,($A39-C$3)*C$45*100*(1-C$9)*C$23*(1+C$4)^$A93,IF($A39&lt;=C$3+C$5,C$45*100*(1-C$9)*C$23*(1+C$4)^$A93,IF($A39&lt;C$3+C$5+1,(1-($A39-C$3-C$5))*C$45*100*(1-C$9)*C$23*(1+C$4)^$A93,0))))</f>
        <v>0</v>
      </c>
      <c r="D93" s="78">
        <f t="shared" si="42"/>
        <v>0</v>
      </c>
      <c r="E93" s="78">
        <f t="shared" si="42"/>
        <v>0</v>
      </c>
      <c r="F93" s="78">
        <f t="shared" si="42"/>
        <v>0</v>
      </c>
      <c r="G93" s="78">
        <f t="shared" si="42"/>
        <v>0</v>
      </c>
      <c r="H93" s="78">
        <f t="shared" si="42"/>
        <v>0</v>
      </c>
      <c r="I93" s="78">
        <f t="shared" si="42"/>
        <v>0</v>
      </c>
      <c r="J93" s="78">
        <f t="shared" si="42"/>
        <v>0</v>
      </c>
      <c r="K93" s="78">
        <f t="shared" si="42"/>
        <v>0</v>
      </c>
      <c r="L93" s="78">
        <f t="shared" si="42"/>
        <v>0</v>
      </c>
      <c r="M93" s="78">
        <f t="shared" si="42"/>
        <v>0</v>
      </c>
      <c r="N93" s="78">
        <f t="shared" si="42"/>
        <v>0</v>
      </c>
      <c r="O93" s="78">
        <f t="shared" si="42"/>
        <v>0</v>
      </c>
      <c r="P93" s="78">
        <f t="shared" si="42"/>
        <v>0</v>
      </c>
      <c r="Q93" s="78">
        <f t="shared" si="42"/>
        <v>0</v>
      </c>
      <c r="R93" s="78">
        <f t="shared" si="42"/>
        <v>0</v>
      </c>
      <c r="S93" s="78">
        <f t="shared" si="42"/>
        <v>0</v>
      </c>
      <c r="T93" s="78">
        <f t="shared" si="42"/>
        <v>0</v>
      </c>
      <c r="U93" s="78">
        <f t="shared" si="42"/>
        <v>0</v>
      </c>
      <c r="V93" s="78">
        <f t="shared" si="42"/>
        <v>0</v>
      </c>
      <c r="W93" s="78">
        <f t="shared" si="42"/>
        <v>0</v>
      </c>
      <c r="X93" s="78">
        <f t="shared" si="42"/>
        <v>0</v>
      </c>
      <c r="Y93" s="78">
        <f t="shared" si="42"/>
        <v>0</v>
      </c>
      <c r="Z93" s="78">
        <f t="shared" si="42"/>
        <v>0</v>
      </c>
      <c r="AA93" s="78">
        <f t="shared" si="42"/>
        <v>0</v>
      </c>
    </row>
    <row r="94" spans="1:27">
      <c r="A94" s="72">
        <f t="shared" si="34"/>
        <v>9</v>
      </c>
      <c r="B94" s="72" t="str">
        <f t="shared" si="4"/>
        <v>Year 9</v>
      </c>
      <c r="C94" s="78">
        <f t="shared" ref="C94:AA94" si="43">IF($A40&lt;=C$3,0,IF((-$A40+C$3)&gt;-1,($A40-C$3)*C$45*100*(1-C$9)*C$23*(1+C$4)^$A94,IF($A40&lt;=C$3+C$5,C$45*100*(1-C$9)*C$23*(1+C$4)^$A94,IF($A40&lt;C$3+C$5+1,(1-($A40-C$3-C$5))*C$45*100*(1-C$9)*C$23*(1+C$4)^$A94,0))))</f>
        <v>0</v>
      </c>
      <c r="D94" s="78">
        <f t="shared" si="43"/>
        <v>0</v>
      </c>
      <c r="E94" s="78">
        <f t="shared" si="43"/>
        <v>0</v>
      </c>
      <c r="F94" s="78">
        <f t="shared" si="43"/>
        <v>0</v>
      </c>
      <c r="G94" s="78">
        <f t="shared" si="43"/>
        <v>0</v>
      </c>
      <c r="H94" s="78">
        <f t="shared" si="43"/>
        <v>0</v>
      </c>
      <c r="I94" s="78">
        <f t="shared" si="43"/>
        <v>0</v>
      </c>
      <c r="J94" s="78">
        <f t="shared" si="43"/>
        <v>0</v>
      </c>
      <c r="K94" s="78">
        <f t="shared" si="43"/>
        <v>0</v>
      </c>
      <c r="L94" s="78">
        <f t="shared" si="43"/>
        <v>0</v>
      </c>
      <c r="M94" s="78">
        <f t="shared" si="43"/>
        <v>0</v>
      </c>
      <c r="N94" s="78">
        <f t="shared" si="43"/>
        <v>0</v>
      </c>
      <c r="O94" s="78">
        <f t="shared" si="43"/>
        <v>0</v>
      </c>
      <c r="P94" s="78">
        <f t="shared" si="43"/>
        <v>0</v>
      </c>
      <c r="Q94" s="78">
        <f t="shared" si="43"/>
        <v>0</v>
      </c>
      <c r="R94" s="78">
        <f t="shared" si="43"/>
        <v>0</v>
      </c>
      <c r="S94" s="78">
        <f t="shared" si="43"/>
        <v>0</v>
      </c>
      <c r="T94" s="78">
        <f t="shared" si="43"/>
        <v>0</v>
      </c>
      <c r="U94" s="78">
        <f t="shared" si="43"/>
        <v>0</v>
      </c>
      <c r="V94" s="78">
        <f t="shared" si="43"/>
        <v>0</v>
      </c>
      <c r="W94" s="78">
        <f t="shared" si="43"/>
        <v>0</v>
      </c>
      <c r="X94" s="78">
        <f t="shared" si="43"/>
        <v>0</v>
      </c>
      <c r="Y94" s="78">
        <f t="shared" si="43"/>
        <v>0</v>
      </c>
      <c r="Z94" s="78">
        <f t="shared" si="43"/>
        <v>0</v>
      </c>
      <c r="AA94" s="78">
        <f t="shared" si="43"/>
        <v>0</v>
      </c>
    </row>
    <row r="95" spans="1:27">
      <c r="A95" s="72">
        <f t="shared" si="34"/>
        <v>10</v>
      </c>
      <c r="B95" s="72" t="str">
        <f t="shared" si="4"/>
        <v>Year 10</v>
      </c>
      <c r="C95" s="78">
        <f t="shared" ref="C95:AA95" si="44">IF($A41&lt;=C$3,0,IF((-$A41+C$3)&gt;-1,($A41-C$3)*C$45*100*(1-C$9)*C$23*(1+C$4)^$A95,IF($A41&lt;=C$3+C$5,C$45*100*(1-C$9)*C$23*(1+C$4)^$A95,IF($A41&lt;C$3+C$5+1,(1-($A41-C$3-C$5))*C$45*100*(1-C$9)*C$23*(1+C$4)^$A95,0))))</f>
        <v>0</v>
      </c>
      <c r="D95" s="78">
        <f t="shared" si="44"/>
        <v>0</v>
      </c>
      <c r="E95" s="78">
        <f t="shared" si="44"/>
        <v>0</v>
      </c>
      <c r="F95" s="78">
        <f t="shared" si="44"/>
        <v>0</v>
      </c>
      <c r="G95" s="78">
        <f t="shared" si="44"/>
        <v>0</v>
      </c>
      <c r="H95" s="78">
        <f t="shared" si="44"/>
        <v>0</v>
      </c>
      <c r="I95" s="78">
        <f t="shared" si="44"/>
        <v>0</v>
      </c>
      <c r="J95" s="78">
        <f t="shared" si="44"/>
        <v>0</v>
      </c>
      <c r="K95" s="78">
        <f t="shared" si="44"/>
        <v>0</v>
      </c>
      <c r="L95" s="78">
        <f t="shared" si="44"/>
        <v>0</v>
      </c>
      <c r="M95" s="78">
        <f t="shared" si="44"/>
        <v>0</v>
      </c>
      <c r="N95" s="78">
        <f t="shared" si="44"/>
        <v>0</v>
      </c>
      <c r="O95" s="78">
        <f t="shared" si="44"/>
        <v>0</v>
      </c>
      <c r="P95" s="78">
        <f t="shared" si="44"/>
        <v>0</v>
      </c>
      <c r="Q95" s="78">
        <f t="shared" si="44"/>
        <v>0</v>
      </c>
      <c r="R95" s="78">
        <f t="shared" si="44"/>
        <v>0</v>
      </c>
      <c r="S95" s="78">
        <f t="shared" si="44"/>
        <v>0</v>
      </c>
      <c r="T95" s="78">
        <f t="shared" si="44"/>
        <v>0</v>
      </c>
      <c r="U95" s="78">
        <f t="shared" si="44"/>
        <v>0</v>
      </c>
      <c r="V95" s="78">
        <f t="shared" si="44"/>
        <v>0</v>
      </c>
      <c r="W95" s="78">
        <f t="shared" si="44"/>
        <v>0</v>
      </c>
      <c r="X95" s="78">
        <f t="shared" si="44"/>
        <v>0</v>
      </c>
      <c r="Y95" s="78">
        <f t="shared" si="44"/>
        <v>0</v>
      </c>
      <c r="Z95" s="78">
        <f t="shared" si="44"/>
        <v>0</v>
      </c>
      <c r="AA95" s="78">
        <f t="shared" si="44"/>
        <v>0</v>
      </c>
    </row>
    <row r="97" spans="1:27">
      <c r="A97" s="104" t="s">
        <v>598</v>
      </c>
    </row>
    <row r="98" spans="1:27">
      <c r="A98" s="72">
        <f>A32</f>
        <v>1</v>
      </c>
      <c r="C98" s="78">
        <f t="shared" ref="C98:AA98" si="45">IFERROR(IF(AND($A98&gt;C$3,$A98&lt;=C$3+1+C$20),C32,0),0)</f>
        <v>0</v>
      </c>
      <c r="D98" s="78">
        <f t="shared" si="45"/>
        <v>2.4599999999999995</v>
      </c>
      <c r="E98" s="78">
        <f t="shared" si="45"/>
        <v>0</v>
      </c>
      <c r="F98" s="78">
        <f t="shared" si="45"/>
        <v>0</v>
      </c>
      <c r="G98" s="78">
        <f t="shared" si="45"/>
        <v>0</v>
      </c>
      <c r="H98" s="78">
        <f t="shared" si="45"/>
        <v>0</v>
      </c>
      <c r="I98" s="78">
        <f t="shared" si="45"/>
        <v>0</v>
      </c>
      <c r="J98" s="78">
        <f t="shared" si="45"/>
        <v>0</v>
      </c>
      <c r="K98" s="78">
        <f t="shared" si="45"/>
        <v>0</v>
      </c>
      <c r="L98" s="78">
        <f t="shared" si="45"/>
        <v>0</v>
      </c>
      <c r="M98" s="78">
        <f t="shared" si="45"/>
        <v>0</v>
      </c>
      <c r="N98" s="78">
        <f t="shared" si="45"/>
        <v>0</v>
      </c>
      <c r="O98" s="78">
        <f t="shared" si="45"/>
        <v>0</v>
      </c>
      <c r="P98" s="78">
        <f t="shared" si="45"/>
        <v>0</v>
      </c>
      <c r="Q98" s="78">
        <f t="shared" si="45"/>
        <v>0</v>
      </c>
      <c r="R98" s="78">
        <f t="shared" si="45"/>
        <v>0</v>
      </c>
      <c r="S98" s="78">
        <f t="shared" si="45"/>
        <v>0</v>
      </c>
      <c r="T98" s="78">
        <f t="shared" si="45"/>
        <v>0</v>
      </c>
      <c r="U98" s="78">
        <f t="shared" si="45"/>
        <v>0</v>
      </c>
      <c r="V98" s="78">
        <f t="shared" si="45"/>
        <v>0</v>
      </c>
      <c r="W98" s="78">
        <f t="shared" si="45"/>
        <v>0</v>
      </c>
      <c r="X98" s="78">
        <f t="shared" si="45"/>
        <v>0</v>
      </c>
      <c r="Y98" s="78">
        <f t="shared" si="45"/>
        <v>0</v>
      </c>
      <c r="Z98" s="78">
        <f t="shared" si="45"/>
        <v>0</v>
      </c>
      <c r="AA98" s="78">
        <f t="shared" si="45"/>
        <v>0</v>
      </c>
    </row>
    <row r="99" spans="1:27">
      <c r="A99" s="72">
        <f t="shared" ref="A99:A107" si="46">A33</f>
        <v>2</v>
      </c>
      <c r="C99" s="78">
        <f t="shared" ref="C99:AA99" si="47">IFERROR(IF(AND($A99&gt;C$3,$A99&lt;=C$3+1+C$20),C33,0),0)</f>
        <v>0</v>
      </c>
      <c r="D99" s="78">
        <f t="shared" si="47"/>
        <v>1.2922687499999996</v>
      </c>
      <c r="E99" s="78">
        <f t="shared" si="47"/>
        <v>0</v>
      </c>
      <c r="F99" s="78">
        <f t="shared" si="47"/>
        <v>0</v>
      </c>
      <c r="G99" s="78">
        <f t="shared" si="47"/>
        <v>0</v>
      </c>
      <c r="H99" s="78">
        <f t="shared" si="47"/>
        <v>0</v>
      </c>
      <c r="I99" s="78">
        <f t="shared" si="47"/>
        <v>0</v>
      </c>
      <c r="J99" s="78">
        <f t="shared" si="47"/>
        <v>0</v>
      </c>
      <c r="K99" s="78">
        <f t="shared" si="47"/>
        <v>0</v>
      </c>
      <c r="L99" s="78">
        <f t="shared" si="47"/>
        <v>0</v>
      </c>
      <c r="M99" s="78">
        <f t="shared" si="47"/>
        <v>0</v>
      </c>
      <c r="N99" s="78">
        <f t="shared" si="47"/>
        <v>0</v>
      </c>
      <c r="O99" s="78">
        <f t="shared" si="47"/>
        <v>0</v>
      </c>
      <c r="P99" s="78">
        <f t="shared" si="47"/>
        <v>0</v>
      </c>
      <c r="Q99" s="78">
        <f t="shared" si="47"/>
        <v>0</v>
      </c>
      <c r="R99" s="78">
        <f t="shared" si="47"/>
        <v>0</v>
      </c>
      <c r="S99" s="78">
        <f t="shared" si="47"/>
        <v>0</v>
      </c>
      <c r="T99" s="78">
        <f t="shared" si="47"/>
        <v>0</v>
      </c>
      <c r="U99" s="78">
        <f t="shared" si="47"/>
        <v>0</v>
      </c>
      <c r="V99" s="78">
        <f t="shared" si="47"/>
        <v>0</v>
      </c>
      <c r="W99" s="78">
        <f t="shared" si="47"/>
        <v>0</v>
      </c>
      <c r="X99" s="78">
        <f t="shared" si="47"/>
        <v>0</v>
      </c>
      <c r="Y99" s="78">
        <f t="shared" si="47"/>
        <v>0</v>
      </c>
      <c r="Z99" s="78">
        <f t="shared" si="47"/>
        <v>0</v>
      </c>
      <c r="AA99" s="78">
        <f t="shared" si="47"/>
        <v>0</v>
      </c>
    </row>
    <row r="100" spans="1:27">
      <c r="A100" s="72">
        <f t="shared" si="46"/>
        <v>3</v>
      </c>
      <c r="C100" s="78">
        <f t="shared" ref="C100:AA100" si="48">IFERROR(IF(AND($A100&gt;C$3,$A100&lt;=C$3+1+C$20),C34,0),0)</f>
        <v>0.90511073437499967</v>
      </c>
      <c r="D100" s="78">
        <f t="shared" si="48"/>
        <v>0</v>
      </c>
      <c r="E100" s="78">
        <f t="shared" si="48"/>
        <v>0</v>
      </c>
      <c r="F100" s="78">
        <f t="shared" si="48"/>
        <v>0</v>
      </c>
      <c r="G100" s="78">
        <f t="shared" si="48"/>
        <v>0</v>
      </c>
      <c r="H100" s="78">
        <f t="shared" si="48"/>
        <v>0</v>
      </c>
      <c r="I100" s="78">
        <f t="shared" si="48"/>
        <v>0</v>
      </c>
      <c r="J100" s="78">
        <f t="shared" si="48"/>
        <v>0</v>
      </c>
      <c r="K100" s="78">
        <f t="shared" si="48"/>
        <v>0</v>
      </c>
      <c r="L100" s="78">
        <f t="shared" si="48"/>
        <v>0</v>
      </c>
      <c r="M100" s="78">
        <f t="shared" si="48"/>
        <v>0</v>
      </c>
      <c r="N100" s="78">
        <f t="shared" si="48"/>
        <v>0</v>
      </c>
      <c r="O100" s="78">
        <f t="shared" si="48"/>
        <v>0</v>
      </c>
      <c r="P100" s="78">
        <f t="shared" si="48"/>
        <v>0</v>
      </c>
      <c r="Q100" s="78">
        <f t="shared" si="48"/>
        <v>0</v>
      </c>
      <c r="R100" s="78">
        <f t="shared" si="48"/>
        <v>0</v>
      </c>
      <c r="S100" s="78">
        <f t="shared" si="48"/>
        <v>0</v>
      </c>
      <c r="T100" s="78">
        <f t="shared" si="48"/>
        <v>0</v>
      </c>
      <c r="U100" s="78">
        <f t="shared" si="48"/>
        <v>0</v>
      </c>
      <c r="V100" s="78">
        <f t="shared" si="48"/>
        <v>0</v>
      </c>
      <c r="W100" s="78">
        <f t="shared" si="48"/>
        <v>0</v>
      </c>
      <c r="X100" s="78">
        <f t="shared" si="48"/>
        <v>0</v>
      </c>
      <c r="Y100" s="78">
        <f t="shared" si="48"/>
        <v>0</v>
      </c>
      <c r="Z100" s="78">
        <f t="shared" si="48"/>
        <v>0</v>
      </c>
      <c r="AA100" s="78">
        <f t="shared" si="48"/>
        <v>0</v>
      </c>
    </row>
    <row r="101" spans="1:27">
      <c r="A101" s="72">
        <f t="shared" si="46"/>
        <v>4</v>
      </c>
      <c r="C101" s="78">
        <f t="shared" ref="C101:AA101" si="49">IFERROR(IF(AND($A101&gt;C$3,$A101&lt;=C$3+1+C$20),C35,0),0)</f>
        <v>2.3940178924218731</v>
      </c>
      <c r="D101" s="78">
        <f t="shared" si="49"/>
        <v>0</v>
      </c>
      <c r="E101" s="78">
        <f t="shared" si="49"/>
        <v>0</v>
      </c>
      <c r="F101" s="78">
        <f t="shared" si="49"/>
        <v>0</v>
      </c>
      <c r="G101" s="78">
        <f t="shared" si="49"/>
        <v>0</v>
      </c>
      <c r="H101" s="78">
        <f t="shared" si="49"/>
        <v>0</v>
      </c>
      <c r="I101" s="78">
        <f t="shared" si="49"/>
        <v>0</v>
      </c>
      <c r="J101" s="78">
        <f t="shared" si="49"/>
        <v>0</v>
      </c>
      <c r="K101" s="78">
        <f t="shared" si="49"/>
        <v>0</v>
      </c>
      <c r="L101" s="78">
        <f t="shared" si="49"/>
        <v>0</v>
      </c>
      <c r="M101" s="78">
        <f t="shared" si="49"/>
        <v>0</v>
      </c>
      <c r="N101" s="78">
        <f t="shared" si="49"/>
        <v>0</v>
      </c>
      <c r="O101" s="78">
        <f t="shared" si="49"/>
        <v>0</v>
      </c>
      <c r="P101" s="78">
        <f t="shared" si="49"/>
        <v>0</v>
      </c>
      <c r="Q101" s="78">
        <f t="shared" si="49"/>
        <v>0</v>
      </c>
      <c r="R101" s="78">
        <f t="shared" si="49"/>
        <v>0</v>
      </c>
      <c r="S101" s="78">
        <f t="shared" si="49"/>
        <v>0</v>
      </c>
      <c r="T101" s="78">
        <f t="shared" si="49"/>
        <v>0</v>
      </c>
      <c r="U101" s="78">
        <f t="shared" si="49"/>
        <v>0</v>
      </c>
      <c r="V101" s="78">
        <f t="shared" si="49"/>
        <v>0</v>
      </c>
      <c r="W101" s="78">
        <f t="shared" si="49"/>
        <v>0</v>
      </c>
      <c r="X101" s="78">
        <f t="shared" si="49"/>
        <v>0</v>
      </c>
      <c r="Y101" s="78">
        <f t="shared" si="49"/>
        <v>0</v>
      </c>
      <c r="Z101" s="78">
        <f t="shared" si="49"/>
        <v>0</v>
      </c>
      <c r="AA101" s="78">
        <f t="shared" si="49"/>
        <v>0</v>
      </c>
    </row>
    <row r="102" spans="1:27">
      <c r="A102" s="72">
        <f t="shared" si="46"/>
        <v>5</v>
      </c>
      <c r="C102" s="78">
        <f t="shared" ref="C102:AA102" si="50">IFERROR(IF(AND($A102&gt;C$3,$A102&lt;=C$3+1+C$20),C36,0),0)</f>
        <v>3.166088662727927</v>
      </c>
      <c r="D102" s="78">
        <f t="shared" si="50"/>
        <v>0</v>
      </c>
      <c r="E102" s="78">
        <f t="shared" si="50"/>
        <v>0</v>
      </c>
      <c r="F102" s="78">
        <f t="shared" si="50"/>
        <v>0</v>
      </c>
      <c r="G102" s="78">
        <f t="shared" si="50"/>
        <v>0</v>
      </c>
      <c r="H102" s="78">
        <f t="shared" si="50"/>
        <v>0</v>
      </c>
      <c r="I102" s="78">
        <f t="shared" si="50"/>
        <v>0</v>
      </c>
      <c r="J102" s="78">
        <f t="shared" si="50"/>
        <v>0</v>
      </c>
      <c r="K102" s="78">
        <f t="shared" si="50"/>
        <v>0</v>
      </c>
      <c r="L102" s="78">
        <f t="shared" si="50"/>
        <v>0</v>
      </c>
      <c r="M102" s="78">
        <f t="shared" si="50"/>
        <v>0</v>
      </c>
      <c r="N102" s="78">
        <f t="shared" si="50"/>
        <v>0</v>
      </c>
      <c r="O102" s="78">
        <f t="shared" si="50"/>
        <v>0</v>
      </c>
      <c r="P102" s="78">
        <f t="shared" si="50"/>
        <v>0</v>
      </c>
      <c r="Q102" s="78">
        <f t="shared" si="50"/>
        <v>0</v>
      </c>
      <c r="R102" s="78">
        <f t="shared" si="50"/>
        <v>0</v>
      </c>
      <c r="S102" s="78">
        <f t="shared" si="50"/>
        <v>0</v>
      </c>
      <c r="T102" s="78">
        <f t="shared" si="50"/>
        <v>0</v>
      </c>
      <c r="U102" s="78">
        <f t="shared" si="50"/>
        <v>0</v>
      </c>
      <c r="V102" s="78">
        <f t="shared" si="50"/>
        <v>0</v>
      </c>
      <c r="W102" s="78">
        <f t="shared" si="50"/>
        <v>0</v>
      </c>
      <c r="X102" s="78">
        <f t="shared" si="50"/>
        <v>0</v>
      </c>
      <c r="Y102" s="78">
        <f t="shared" si="50"/>
        <v>0</v>
      </c>
      <c r="Z102" s="78">
        <f t="shared" si="50"/>
        <v>0</v>
      </c>
      <c r="AA102" s="78">
        <f t="shared" si="50"/>
        <v>0</v>
      </c>
    </row>
    <row r="103" spans="1:27">
      <c r="A103" s="72">
        <f t="shared" si="46"/>
        <v>6</v>
      </c>
      <c r="C103" s="78">
        <f t="shared" ref="C103:AA103" si="51">IFERROR(IF(AND($A103&gt;C$3,$A103&lt;=C$3+1+C$20),C37,0),0)</f>
        <v>4.1871522564576837</v>
      </c>
      <c r="D103" s="78">
        <f t="shared" si="51"/>
        <v>0</v>
      </c>
      <c r="E103" s="78">
        <f t="shared" si="51"/>
        <v>0</v>
      </c>
      <c r="F103" s="78">
        <f t="shared" si="51"/>
        <v>0</v>
      </c>
      <c r="G103" s="78">
        <f t="shared" si="51"/>
        <v>0</v>
      </c>
      <c r="H103" s="78">
        <f t="shared" si="51"/>
        <v>0</v>
      </c>
      <c r="I103" s="78">
        <f t="shared" si="51"/>
        <v>0</v>
      </c>
      <c r="J103" s="78">
        <f t="shared" si="51"/>
        <v>0</v>
      </c>
      <c r="K103" s="78">
        <f t="shared" si="51"/>
        <v>0</v>
      </c>
      <c r="L103" s="78">
        <f t="shared" si="51"/>
        <v>0</v>
      </c>
      <c r="M103" s="78">
        <f t="shared" si="51"/>
        <v>0</v>
      </c>
      <c r="N103" s="78">
        <f t="shared" si="51"/>
        <v>0</v>
      </c>
      <c r="O103" s="78">
        <f t="shared" si="51"/>
        <v>0</v>
      </c>
      <c r="P103" s="78">
        <f t="shared" si="51"/>
        <v>0</v>
      </c>
      <c r="Q103" s="78">
        <f t="shared" si="51"/>
        <v>0</v>
      </c>
      <c r="R103" s="78">
        <f t="shared" si="51"/>
        <v>0</v>
      </c>
      <c r="S103" s="78">
        <f t="shared" si="51"/>
        <v>0</v>
      </c>
      <c r="T103" s="78">
        <f t="shared" si="51"/>
        <v>0</v>
      </c>
      <c r="U103" s="78">
        <f t="shared" si="51"/>
        <v>0</v>
      </c>
      <c r="V103" s="78">
        <f t="shared" si="51"/>
        <v>0</v>
      </c>
      <c r="W103" s="78">
        <f t="shared" si="51"/>
        <v>0</v>
      </c>
      <c r="X103" s="78">
        <f t="shared" si="51"/>
        <v>0</v>
      </c>
      <c r="Y103" s="78">
        <f t="shared" si="51"/>
        <v>0</v>
      </c>
      <c r="Z103" s="78">
        <f t="shared" si="51"/>
        <v>0</v>
      </c>
      <c r="AA103" s="78">
        <f t="shared" si="51"/>
        <v>0</v>
      </c>
    </row>
    <row r="104" spans="1:27">
      <c r="A104" s="72">
        <f t="shared" si="46"/>
        <v>7</v>
      </c>
      <c r="C104" s="78">
        <f t="shared" ref="C104:AA104" si="52">IFERROR(IF(AND($A104&gt;C$3,$A104&lt;=C$3+1+C$20),C38,0),0)</f>
        <v>2.7687544295826427</v>
      </c>
      <c r="D104" s="78">
        <f t="shared" si="52"/>
        <v>0</v>
      </c>
      <c r="E104" s="78">
        <f t="shared" si="52"/>
        <v>0</v>
      </c>
      <c r="F104" s="78">
        <f t="shared" si="52"/>
        <v>0</v>
      </c>
      <c r="G104" s="78">
        <f t="shared" si="52"/>
        <v>0</v>
      </c>
      <c r="H104" s="78">
        <f t="shared" si="52"/>
        <v>0</v>
      </c>
      <c r="I104" s="78">
        <f t="shared" si="52"/>
        <v>0</v>
      </c>
      <c r="J104" s="78">
        <f t="shared" si="52"/>
        <v>0</v>
      </c>
      <c r="K104" s="78">
        <f t="shared" si="52"/>
        <v>0</v>
      </c>
      <c r="L104" s="78">
        <f t="shared" si="52"/>
        <v>0</v>
      </c>
      <c r="M104" s="78">
        <f t="shared" si="52"/>
        <v>0</v>
      </c>
      <c r="N104" s="78">
        <f t="shared" si="52"/>
        <v>0</v>
      </c>
      <c r="O104" s="78">
        <f t="shared" si="52"/>
        <v>0</v>
      </c>
      <c r="P104" s="78">
        <f t="shared" si="52"/>
        <v>0</v>
      </c>
      <c r="Q104" s="78">
        <f t="shared" si="52"/>
        <v>0</v>
      </c>
      <c r="R104" s="78">
        <f t="shared" si="52"/>
        <v>0</v>
      </c>
      <c r="S104" s="78">
        <f t="shared" si="52"/>
        <v>0</v>
      </c>
      <c r="T104" s="78">
        <f t="shared" si="52"/>
        <v>0</v>
      </c>
      <c r="U104" s="78">
        <f t="shared" si="52"/>
        <v>0</v>
      </c>
      <c r="V104" s="78">
        <f t="shared" si="52"/>
        <v>0</v>
      </c>
      <c r="W104" s="78">
        <f t="shared" si="52"/>
        <v>0</v>
      </c>
      <c r="X104" s="78">
        <f t="shared" si="52"/>
        <v>0</v>
      </c>
      <c r="Y104" s="78">
        <f t="shared" si="52"/>
        <v>0</v>
      </c>
      <c r="Z104" s="78">
        <f t="shared" si="52"/>
        <v>0</v>
      </c>
      <c r="AA104" s="78">
        <f t="shared" si="52"/>
        <v>0</v>
      </c>
    </row>
    <row r="105" spans="1:27">
      <c r="A105" s="72">
        <f t="shared" si="46"/>
        <v>8</v>
      </c>
      <c r="C105" s="78">
        <f t="shared" ref="C105:AA105" si="53">IFERROR(IF(AND($A105&gt;C$3,$A105&lt;=C$3+1+C$20),C39,0),0)</f>
        <v>0</v>
      </c>
      <c r="D105" s="78">
        <f t="shared" si="53"/>
        <v>0</v>
      </c>
      <c r="E105" s="78">
        <f t="shared" si="53"/>
        <v>0</v>
      </c>
      <c r="F105" s="78">
        <f t="shared" si="53"/>
        <v>0</v>
      </c>
      <c r="G105" s="78">
        <f t="shared" si="53"/>
        <v>0</v>
      </c>
      <c r="H105" s="78">
        <f t="shared" si="53"/>
        <v>0</v>
      </c>
      <c r="I105" s="78">
        <f t="shared" si="53"/>
        <v>0</v>
      </c>
      <c r="J105" s="78">
        <f t="shared" si="53"/>
        <v>0</v>
      </c>
      <c r="K105" s="78">
        <f t="shared" si="53"/>
        <v>0</v>
      </c>
      <c r="L105" s="78">
        <f t="shared" si="53"/>
        <v>0</v>
      </c>
      <c r="M105" s="78">
        <f t="shared" si="53"/>
        <v>0</v>
      </c>
      <c r="N105" s="78">
        <f t="shared" si="53"/>
        <v>0</v>
      </c>
      <c r="O105" s="78">
        <f t="shared" si="53"/>
        <v>0</v>
      </c>
      <c r="P105" s="78">
        <f t="shared" si="53"/>
        <v>0</v>
      </c>
      <c r="Q105" s="78">
        <f t="shared" si="53"/>
        <v>0</v>
      </c>
      <c r="R105" s="78">
        <f t="shared" si="53"/>
        <v>0</v>
      </c>
      <c r="S105" s="78">
        <f t="shared" si="53"/>
        <v>0</v>
      </c>
      <c r="T105" s="78">
        <f t="shared" si="53"/>
        <v>0</v>
      </c>
      <c r="U105" s="78">
        <f t="shared" si="53"/>
        <v>0</v>
      </c>
      <c r="V105" s="78">
        <f t="shared" si="53"/>
        <v>0</v>
      </c>
      <c r="W105" s="78">
        <f t="shared" si="53"/>
        <v>0</v>
      </c>
      <c r="X105" s="78">
        <f t="shared" si="53"/>
        <v>0</v>
      </c>
      <c r="Y105" s="78">
        <f t="shared" si="53"/>
        <v>0</v>
      </c>
      <c r="Z105" s="78">
        <f t="shared" si="53"/>
        <v>0</v>
      </c>
      <c r="AA105" s="78">
        <f t="shared" si="53"/>
        <v>0</v>
      </c>
    </row>
    <row r="106" spans="1:27">
      <c r="A106" s="72">
        <f t="shared" si="46"/>
        <v>9</v>
      </c>
      <c r="C106" s="78">
        <f t="shared" ref="C106:AA106" si="54">IFERROR(IF(AND($A106&gt;C$3,$A106&lt;=C$3+1+C$20),C40,0),0)</f>
        <v>0</v>
      </c>
      <c r="D106" s="78">
        <f t="shared" si="54"/>
        <v>0</v>
      </c>
      <c r="E106" s="78">
        <f t="shared" si="54"/>
        <v>0</v>
      </c>
      <c r="F106" s="78">
        <f t="shared" si="54"/>
        <v>0</v>
      </c>
      <c r="G106" s="78">
        <f t="shared" si="54"/>
        <v>0</v>
      </c>
      <c r="H106" s="78">
        <f t="shared" si="54"/>
        <v>0</v>
      </c>
      <c r="I106" s="78">
        <f t="shared" si="54"/>
        <v>0</v>
      </c>
      <c r="J106" s="78">
        <f t="shared" si="54"/>
        <v>0</v>
      </c>
      <c r="K106" s="78">
        <f t="shared" si="54"/>
        <v>0</v>
      </c>
      <c r="L106" s="78">
        <f t="shared" si="54"/>
        <v>0</v>
      </c>
      <c r="M106" s="78">
        <f t="shared" si="54"/>
        <v>0</v>
      </c>
      <c r="N106" s="78">
        <f t="shared" si="54"/>
        <v>0</v>
      </c>
      <c r="O106" s="78">
        <f t="shared" si="54"/>
        <v>0</v>
      </c>
      <c r="P106" s="78">
        <f t="shared" si="54"/>
        <v>0</v>
      </c>
      <c r="Q106" s="78">
        <f t="shared" si="54"/>
        <v>0</v>
      </c>
      <c r="R106" s="78">
        <f t="shared" si="54"/>
        <v>0</v>
      </c>
      <c r="S106" s="78">
        <f t="shared" si="54"/>
        <v>0</v>
      </c>
      <c r="T106" s="78">
        <f t="shared" si="54"/>
        <v>0</v>
      </c>
      <c r="U106" s="78">
        <f t="shared" si="54"/>
        <v>0</v>
      </c>
      <c r="V106" s="78">
        <f t="shared" si="54"/>
        <v>0</v>
      </c>
      <c r="W106" s="78">
        <f t="shared" si="54"/>
        <v>0</v>
      </c>
      <c r="X106" s="78">
        <f t="shared" si="54"/>
        <v>0</v>
      </c>
      <c r="Y106" s="78">
        <f t="shared" si="54"/>
        <v>0</v>
      </c>
      <c r="Z106" s="78">
        <f t="shared" si="54"/>
        <v>0</v>
      </c>
      <c r="AA106" s="78">
        <f t="shared" si="54"/>
        <v>0</v>
      </c>
    </row>
    <row r="107" spans="1:27">
      <c r="A107" s="72">
        <f t="shared" si="46"/>
        <v>10</v>
      </c>
      <c r="C107" s="78">
        <f t="shared" ref="C107:AA107" si="55">IFERROR(IF(AND($A107&gt;C$3,$A107&lt;=C$3+1+C$20),C41,0),0)</f>
        <v>0</v>
      </c>
      <c r="D107" s="78">
        <f t="shared" si="55"/>
        <v>0</v>
      </c>
      <c r="E107" s="78">
        <f t="shared" si="55"/>
        <v>0</v>
      </c>
      <c r="F107" s="78">
        <f t="shared" si="55"/>
        <v>0</v>
      </c>
      <c r="G107" s="78">
        <f t="shared" si="55"/>
        <v>0</v>
      </c>
      <c r="H107" s="78">
        <f t="shared" si="55"/>
        <v>0</v>
      </c>
      <c r="I107" s="78">
        <f t="shared" si="55"/>
        <v>0</v>
      </c>
      <c r="J107" s="78">
        <f t="shared" si="55"/>
        <v>0</v>
      </c>
      <c r="K107" s="78">
        <f t="shared" si="55"/>
        <v>0</v>
      </c>
      <c r="L107" s="78">
        <f t="shared" si="55"/>
        <v>0</v>
      </c>
      <c r="M107" s="78">
        <f t="shared" si="55"/>
        <v>0</v>
      </c>
      <c r="N107" s="78">
        <f t="shared" si="55"/>
        <v>0</v>
      </c>
      <c r="O107" s="78">
        <f t="shared" si="55"/>
        <v>0</v>
      </c>
      <c r="P107" s="78">
        <f t="shared" si="55"/>
        <v>0</v>
      </c>
      <c r="Q107" s="78">
        <f t="shared" si="55"/>
        <v>0</v>
      </c>
      <c r="R107" s="78">
        <f t="shared" si="55"/>
        <v>0</v>
      </c>
      <c r="S107" s="78">
        <f t="shared" si="55"/>
        <v>0</v>
      </c>
      <c r="T107" s="78">
        <f t="shared" si="55"/>
        <v>0</v>
      </c>
      <c r="U107" s="78">
        <f t="shared" si="55"/>
        <v>0</v>
      </c>
      <c r="V107" s="78">
        <f t="shared" si="55"/>
        <v>0</v>
      </c>
      <c r="W107" s="78">
        <f t="shared" si="55"/>
        <v>0</v>
      </c>
      <c r="X107" s="78">
        <f t="shared" si="55"/>
        <v>0</v>
      </c>
      <c r="Y107" s="78">
        <f t="shared" si="55"/>
        <v>0</v>
      </c>
      <c r="Z107" s="78">
        <f t="shared" si="55"/>
        <v>0</v>
      </c>
      <c r="AA107" s="78">
        <f t="shared" si="55"/>
        <v>0</v>
      </c>
    </row>
    <row r="111" spans="1:27" ht="129.6">
      <c r="A111" s="104" t="s">
        <v>599</v>
      </c>
      <c r="B111" s="74" t="s">
        <v>600</v>
      </c>
    </row>
    <row r="112" spans="1:27">
      <c r="A112" s="72">
        <f t="shared" ref="A112:A121" si="56">A32</f>
        <v>1</v>
      </c>
      <c r="B112" s="72" t="str">
        <f>"Year "&amp;A112</f>
        <v>Year 1</v>
      </c>
      <c r="C112" s="78">
        <f t="shared" ref="C112:L121" si="57">IFERROR(IF(OR($A112=C$3+1,$A112+($A112-C$3)=C$3+1),SUM(C$98:C$107)/C$20,0),0)</f>
        <v>0</v>
      </c>
      <c r="D112" s="78">
        <f t="shared" si="57"/>
        <v>0.75045374999999981</v>
      </c>
      <c r="E112" s="78">
        <f t="shared" si="57"/>
        <v>0</v>
      </c>
      <c r="F112" s="78">
        <f t="shared" si="57"/>
        <v>0</v>
      </c>
      <c r="G112" s="78">
        <f t="shared" si="57"/>
        <v>0</v>
      </c>
      <c r="H112" s="78">
        <f t="shared" si="57"/>
        <v>0</v>
      </c>
      <c r="I112" s="78">
        <f t="shared" si="57"/>
        <v>0</v>
      </c>
      <c r="J112" s="78">
        <f t="shared" si="57"/>
        <v>0</v>
      </c>
      <c r="K112" s="78">
        <f t="shared" si="57"/>
        <v>0</v>
      </c>
      <c r="L112" s="78">
        <f t="shared" si="57"/>
        <v>0</v>
      </c>
      <c r="M112" s="78">
        <f t="shared" ref="M112:AA121" si="58">IFERROR(IF(OR($A112=M$3+1,$A112+($A112-M$3)=M$3+1),SUM(M$98:M$107)/M$20,0),0)</f>
        <v>0</v>
      </c>
      <c r="N112" s="78">
        <f t="shared" si="58"/>
        <v>0</v>
      </c>
      <c r="O112" s="78">
        <f t="shared" si="58"/>
        <v>0</v>
      </c>
      <c r="P112" s="78">
        <f t="shared" si="58"/>
        <v>0</v>
      </c>
      <c r="Q112" s="78">
        <f t="shared" si="58"/>
        <v>0</v>
      </c>
      <c r="R112" s="78">
        <f t="shared" si="58"/>
        <v>0</v>
      </c>
      <c r="S112" s="78">
        <f t="shared" si="58"/>
        <v>0</v>
      </c>
      <c r="T112" s="78">
        <f t="shared" si="58"/>
        <v>0</v>
      </c>
      <c r="U112" s="78">
        <f t="shared" si="58"/>
        <v>0</v>
      </c>
      <c r="V112" s="78">
        <f t="shared" si="58"/>
        <v>0</v>
      </c>
      <c r="W112" s="78">
        <f t="shared" si="58"/>
        <v>0</v>
      </c>
      <c r="X112" s="78">
        <f t="shared" si="58"/>
        <v>0</v>
      </c>
      <c r="Y112" s="78">
        <f t="shared" si="58"/>
        <v>0</v>
      </c>
      <c r="Z112" s="78">
        <f t="shared" si="58"/>
        <v>0</v>
      </c>
      <c r="AA112" s="78">
        <f t="shared" si="58"/>
        <v>0</v>
      </c>
    </row>
    <row r="113" spans="1:27">
      <c r="A113" s="72">
        <f t="shared" si="56"/>
        <v>2</v>
      </c>
      <c r="B113" s="72" t="str">
        <f t="shared" ref="B113:B121" si="59">"Year "&amp;A113</f>
        <v>Year 2</v>
      </c>
      <c r="C113" s="78">
        <f t="shared" si="57"/>
        <v>0</v>
      </c>
      <c r="D113" s="78">
        <f t="shared" si="57"/>
        <v>0</v>
      </c>
      <c r="E113" s="78">
        <f t="shared" si="57"/>
        <v>0</v>
      </c>
      <c r="F113" s="78">
        <f t="shared" si="57"/>
        <v>0</v>
      </c>
      <c r="G113" s="78">
        <f t="shared" si="57"/>
        <v>0</v>
      </c>
      <c r="H113" s="78">
        <f t="shared" si="57"/>
        <v>0</v>
      </c>
      <c r="I113" s="78">
        <f t="shared" si="57"/>
        <v>0</v>
      </c>
      <c r="J113" s="78">
        <f t="shared" si="57"/>
        <v>0</v>
      </c>
      <c r="K113" s="78">
        <f t="shared" si="57"/>
        <v>0</v>
      </c>
      <c r="L113" s="78">
        <f t="shared" si="57"/>
        <v>0</v>
      </c>
      <c r="M113" s="78">
        <f t="shared" si="58"/>
        <v>0</v>
      </c>
      <c r="N113" s="78">
        <f t="shared" si="58"/>
        <v>0</v>
      </c>
      <c r="O113" s="78">
        <f t="shared" si="58"/>
        <v>0</v>
      </c>
      <c r="P113" s="78">
        <f t="shared" si="58"/>
        <v>0</v>
      </c>
      <c r="Q113" s="78">
        <f t="shared" si="58"/>
        <v>0</v>
      </c>
      <c r="R113" s="78">
        <f t="shared" si="58"/>
        <v>0</v>
      </c>
      <c r="S113" s="78">
        <f t="shared" si="58"/>
        <v>0</v>
      </c>
      <c r="T113" s="78">
        <f t="shared" si="58"/>
        <v>0</v>
      </c>
      <c r="U113" s="78">
        <f t="shared" si="58"/>
        <v>0</v>
      </c>
      <c r="V113" s="78">
        <f t="shared" si="58"/>
        <v>0</v>
      </c>
      <c r="W113" s="78">
        <f t="shared" si="58"/>
        <v>0</v>
      </c>
      <c r="X113" s="78">
        <f t="shared" si="58"/>
        <v>0</v>
      </c>
      <c r="Y113" s="78">
        <f t="shared" si="58"/>
        <v>0</v>
      </c>
      <c r="Z113" s="78">
        <f t="shared" si="58"/>
        <v>0</v>
      </c>
      <c r="AA113" s="78">
        <f t="shared" si="58"/>
        <v>0</v>
      </c>
    </row>
    <row r="114" spans="1:27">
      <c r="A114" s="72">
        <f t="shared" si="56"/>
        <v>3</v>
      </c>
      <c r="B114" s="72" t="str">
        <f t="shared" si="59"/>
        <v>Year 3</v>
      </c>
      <c r="C114" s="78">
        <f t="shared" si="57"/>
        <v>2.6842247951130256</v>
      </c>
      <c r="D114" s="78">
        <f t="shared" si="57"/>
        <v>0</v>
      </c>
      <c r="E114" s="78">
        <f t="shared" si="57"/>
        <v>0</v>
      </c>
      <c r="F114" s="78">
        <f t="shared" si="57"/>
        <v>0</v>
      </c>
      <c r="G114" s="78">
        <f t="shared" si="57"/>
        <v>0</v>
      </c>
      <c r="H114" s="78">
        <f t="shared" si="57"/>
        <v>0</v>
      </c>
      <c r="I114" s="78">
        <f t="shared" si="57"/>
        <v>0</v>
      </c>
      <c r="J114" s="78">
        <f t="shared" si="57"/>
        <v>0</v>
      </c>
      <c r="K114" s="78">
        <f t="shared" si="57"/>
        <v>0</v>
      </c>
      <c r="L114" s="78">
        <f t="shared" si="57"/>
        <v>0</v>
      </c>
      <c r="M114" s="78">
        <f t="shared" si="58"/>
        <v>0</v>
      </c>
      <c r="N114" s="78">
        <f t="shared" si="58"/>
        <v>0</v>
      </c>
      <c r="O114" s="78">
        <f t="shared" si="58"/>
        <v>0</v>
      </c>
      <c r="P114" s="78">
        <f t="shared" si="58"/>
        <v>0</v>
      </c>
      <c r="Q114" s="78">
        <f t="shared" si="58"/>
        <v>0</v>
      </c>
      <c r="R114" s="78">
        <f t="shared" si="58"/>
        <v>0</v>
      </c>
      <c r="S114" s="78">
        <f t="shared" si="58"/>
        <v>0</v>
      </c>
      <c r="T114" s="78">
        <f t="shared" si="58"/>
        <v>0</v>
      </c>
      <c r="U114" s="78">
        <f t="shared" si="58"/>
        <v>0</v>
      </c>
      <c r="V114" s="78">
        <f t="shared" si="58"/>
        <v>0</v>
      </c>
      <c r="W114" s="78">
        <f t="shared" si="58"/>
        <v>0</v>
      </c>
      <c r="X114" s="78">
        <f t="shared" si="58"/>
        <v>0</v>
      </c>
      <c r="Y114" s="78">
        <f t="shared" si="58"/>
        <v>0</v>
      </c>
      <c r="Z114" s="78">
        <f t="shared" si="58"/>
        <v>0</v>
      </c>
      <c r="AA114" s="78">
        <f t="shared" si="58"/>
        <v>0</v>
      </c>
    </row>
    <row r="115" spans="1:27">
      <c r="A115" s="72">
        <f t="shared" si="56"/>
        <v>4</v>
      </c>
      <c r="B115" s="72" t="str">
        <f t="shared" si="59"/>
        <v>Year 4</v>
      </c>
      <c r="C115" s="78">
        <f t="shared" si="57"/>
        <v>0</v>
      </c>
      <c r="D115" s="78">
        <f t="shared" si="57"/>
        <v>0</v>
      </c>
      <c r="E115" s="78">
        <f t="shared" si="57"/>
        <v>0</v>
      </c>
      <c r="F115" s="78">
        <f t="shared" si="57"/>
        <v>0</v>
      </c>
      <c r="G115" s="78">
        <f t="shared" si="57"/>
        <v>0</v>
      </c>
      <c r="H115" s="78">
        <f t="shared" si="57"/>
        <v>0</v>
      </c>
      <c r="I115" s="78">
        <f t="shared" si="57"/>
        <v>0</v>
      </c>
      <c r="J115" s="78">
        <f t="shared" si="57"/>
        <v>0</v>
      </c>
      <c r="K115" s="78">
        <f t="shared" si="57"/>
        <v>0</v>
      </c>
      <c r="L115" s="78">
        <f t="shared" si="57"/>
        <v>0</v>
      </c>
      <c r="M115" s="78">
        <f t="shared" si="58"/>
        <v>0</v>
      </c>
      <c r="N115" s="78">
        <f t="shared" si="58"/>
        <v>0</v>
      </c>
      <c r="O115" s="78">
        <f t="shared" si="58"/>
        <v>0</v>
      </c>
      <c r="P115" s="78">
        <f t="shared" si="58"/>
        <v>0</v>
      </c>
      <c r="Q115" s="78">
        <f t="shared" si="58"/>
        <v>0</v>
      </c>
      <c r="R115" s="78">
        <f t="shared" si="58"/>
        <v>0</v>
      </c>
      <c r="S115" s="78">
        <f t="shared" si="58"/>
        <v>0</v>
      </c>
      <c r="T115" s="78">
        <f t="shared" si="58"/>
        <v>0</v>
      </c>
      <c r="U115" s="78">
        <f t="shared" si="58"/>
        <v>0</v>
      </c>
      <c r="V115" s="78">
        <f t="shared" si="58"/>
        <v>0</v>
      </c>
      <c r="W115" s="78">
        <f t="shared" si="58"/>
        <v>0</v>
      </c>
      <c r="X115" s="78">
        <f t="shared" si="58"/>
        <v>0</v>
      </c>
      <c r="Y115" s="78">
        <f t="shared" si="58"/>
        <v>0</v>
      </c>
      <c r="Z115" s="78">
        <f t="shared" si="58"/>
        <v>0</v>
      </c>
      <c r="AA115" s="78">
        <f t="shared" si="58"/>
        <v>0</v>
      </c>
    </row>
    <row r="116" spans="1:27">
      <c r="A116" s="72">
        <f t="shared" si="56"/>
        <v>5</v>
      </c>
      <c r="B116" s="72" t="str">
        <f t="shared" si="59"/>
        <v>Year 5</v>
      </c>
      <c r="C116" s="78">
        <f t="shared" si="57"/>
        <v>0</v>
      </c>
      <c r="D116" s="78">
        <f t="shared" si="57"/>
        <v>0</v>
      </c>
      <c r="E116" s="78">
        <f t="shared" si="57"/>
        <v>0</v>
      </c>
      <c r="F116" s="78">
        <f t="shared" si="57"/>
        <v>0</v>
      </c>
      <c r="G116" s="78">
        <f t="shared" si="57"/>
        <v>0</v>
      </c>
      <c r="H116" s="78">
        <f t="shared" si="57"/>
        <v>0</v>
      </c>
      <c r="I116" s="78">
        <f t="shared" si="57"/>
        <v>0</v>
      </c>
      <c r="J116" s="78">
        <f t="shared" si="57"/>
        <v>0</v>
      </c>
      <c r="K116" s="78">
        <f t="shared" si="57"/>
        <v>0</v>
      </c>
      <c r="L116" s="78">
        <f t="shared" si="57"/>
        <v>0</v>
      </c>
      <c r="M116" s="78">
        <f t="shared" si="58"/>
        <v>0</v>
      </c>
      <c r="N116" s="78">
        <f t="shared" si="58"/>
        <v>0</v>
      </c>
      <c r="O116" s="78">
        <f t="shared" si="58"/>
        <v>0</v>
      </c>
      <c r="P116" s="78">
        <f t="shared" si="58"/>
        <v>0</v>
      </c>
      <c r="Q116" s="78">
        <f t="shared" si="58"/>
        <v>0</v>
      </c>
      <c r="R116" s="78">
        <f t="shared" si="58"/>
        <v>0</v>
      </c>
      <c r="S116" s="78">
        <f t="shared" si="58"/>
        <v>0</v>
      </c>
      <c r="T116" s="78">
        <f t="shared" si="58"/>
        <v>0</v>
      </c>
      <c r="U116" s="78">
        <f t="shared" si="58"/>
        <v>0</v>
      </c>
      <c r="V116" s="78">
        <f t="shared" si="58"/>
        <v>0</v>
      </c>
      <c r="W116" s="78">
        <f t="shared" si="58"/>
        <v>0</v>
      </c>
      <c r="X116" s="78">
        <f t="shared" si="58"/>
        <v>0</v>
      </c>
      <c r="Y116" s="78">
        <f t="shared" si="58"/>
        <v>0</v>
      </c>
      <c r="Z116" s="78">
        <f t="shared" si="58"/>
        <v>0</v>
      </c>
      <c r="AA116" s="78">
        <f t="shared" si="58"/>
        <v>0</v>
      </c>
    </row>
    <row r="117" spans="1:27">
      <c r="A117" s="72">
        <f t="shared" si="56"/>
        <v>6</v>
      </c>
      <c r="B117" s="72" t="str">
        <f t="shared" si="59"/>
        <v>Year 6</v>
      </c>
      <c r="C117" s="78">
        <f t="shared" si="57"/>
        <v>0</v>
      </c>
      <c r="D117" s="78">
        <f t="shared" si="57"/>
        <v>0</v>
      </c>
      <c r="E117" s="78">
        <f t="shared" si="57"/>
        <v>0</v>
      </c>
      <c r="F117" s="78">
        <f t="shared" si="57"/>
        <v>0</v>
      </c>
      <c r="G117" s="78">
        <f t="shared" si="57"/>
        <v>0</v>
      </c>
      <c r="H117" s="78">
        <f t="shared" si="57"/>
        <v>0</v>
      </c>
      <c r="I117" s="78">
        <f t="shared" si="57"/>
        <v>0</v>
      </c>
      <c r="J117" s="78">
        <f t="shared" si="57"/>
        <v>0</v>
      </c>
      <c r="K117" s="78">
        <f t="shared" si="57"/>
        <v>0</v>
      </c>
      <c r="L117" s="78">
        <f t="shared" si="57"/>
        <v>0</v>
      </c>
      <c r="M117" s="78">
        <f t="shared" si="58"/>
        <v>0</v>
      </c>
      <c r="N117" s="78">
        <f t="shared" si="58"/>
        <v>0</v>
      </c>
      <c r="O117" s="78">
        <f t="shared" si="58"/>
        <v>0</v>
      </c>
      <c r="P117" s="78">
        <f t="shared" si="58"/>
        <v>0</v>
      </c>
      <c r="Q117" s="78">
        <f t="shared" si="58"/>
        <v>0</v>
      </c>
      <c r="R117" s="78">
        <f t="shared" si="58"/>
        <v>0</v>
      </c>
      <c r="S117" s="78">
        <f t="shared" si="58"/>
        <v>0</v>
      </c>
      <c r="T117" s="78">
        <f t="shared" si="58"/>
        <v>0</v>
      </c>
      <c r="U117" s="78">
        <f t="shared" si="58"/>
        <v>0</v>
      </c>
      <c r="V117" s="78">
        <f t="shared" si="58"/>
        <v>0</v>
      </c>
      <c r="W117" s="78">
        <f t="shared" si="58"/>
        <v>0</v>
      </c>
      <c r="X117" s="78">
        <f t="shared" si="58"/>
        <v>0</v>
      </c>
      <c r="Y117" s="78">
        <f t="shared" si="58"/>
        <v>0</v>
      </c>
      <c r="Z117" s="78">
        <f t="shared" si="58"/>
        <v>0</v>
      </c>
      <c r="AA117" s="78">
        <f t="shared" si="58"/>
        <v>0</v>
      </c>
    </row>
    <row r="118" spans="1:27">
      <c r="A118" s="72">
        <f t="shared" si="56"/>
        <v>7</v>
      </c>
      <c r="B118" s="72" t="str">
        <f t="shared" si="59"/>
        <v>Year 7</v>
      </c>
      <c r="C118" s="78">
        <f t="shared" si="57"/>
        <v>0</v>
      </c>
      <c r="D118" s="78">
        <f t="shared" si="57"/>
        <v>0</v>
      </c>
      <c r="E118" s="78">
        <f t="shared" si="57"/>
        <v>0</v>
      </c>
      <c r="F118" s="78">
        <f t="shared" si="57"/>
        <v>0</v>
      </c>
      <c r="G118" s="78">
        <f t="shared" si="57"/>
        <v>0</v>
      </c>
      <c r="H118" s="78">
        <f t="shared" si="57"/>
        <v>0</v>
      </c>
      <c r="I118" s="78">
        <f t="shared" si="57"/>
        <v>0</v>
      </c>
      <c r="J118" s="78">
        <f t="shared" si="57"/>
        <v>0</v>
      </c>
      <c r="K118" s="78">
        <f t="shared" si="57"/>
        <v>0</v>
      </c>
      <c r="L118" s="78">
        <f t="shared" si="57"/>
        <v>0</v>
      </c>
      <c r="M118" s="78">
        <f t="shared" si="58"/>
        <v>0</v>
      </c>
      <c r="N118" s="78">
        <f t="shared" si="58"/>
        <v>0</v>
      </c>
      <c r="O118" s="78">
        <f t="shared" si="58"/>
        <v>0</v>
      </c>
      <c r="P118" s="78">
        <f t="shared" si="58"/>
        <v>0</v>
      </c>
      <c r="Q118" s="78">
        <f t="shared" si="58"/>
        <v>0</v>
      </c>
      <c r="R118" s="78">
        <f t="shared" si="58"/>
        <v>0</v>
      </c>
      <c r="S118" s="78">
        <f t="shared" si="58"/>
        <v>0</v>
      </c>
      <c r="T118" s="78">
        <f t="shared" si="58"/>
        <v>0</v>
      </c>
      <c r="U118" s="78">
        <f t="shared" si="58"/>
        <v>0</v>
      </c>
      <c r="V118" s="78">
        <f t="shared" si="58"/>
        <v>0</v>
      </c>
      <c r="W118" s="78">
        <f t="shared" si="58"/>
        <v>0</v>
      </c>
      <c r="X118" s="78">
        <f t="shared" si="58"/>
        <v>0</v>
      </c>
      <c r="Y118" s="78">
        <f t="shared" si="58"/>
        <v>0</v>
      </c>
      <c r="Z118" s="78">
        <f t="shared" si="58"/>
        <v>0</v>
      </c>
      <c r="AA118" s="78">
        <f t="shared" si="58"/>
        <v>0</v>
      </c>
    </row>
    <row r="119" spans="1:27">
      <c r="A119" s="72">
        <f t="shared" si="56"/>
        <v>8</v>
      </c>
      <c r="B119" s="72" t="str">
        <f t="shared" si="59"/>
        <v>Year 8</v>
      </c>
      <c r="C119" s="78">
        <f t="shared" si="57"/>
        <v>0</v>
      </c>
      <c r="D119" s="78">
        <f t="shared" si="57"/>
        <v>0</v>
      </c>
      <c r="E119" s="78">
        <f t="shared" si="57"/>
        <v>0</v>
      </c>
      <c r="F119" s="78">
        <f t="shared" si="57"/>
        <v>0</v>
      </c>
      <c r="G119" s="78">
        <f t="shared" si="57"/>
        <v>0</v>
      </c>
      <c r="H119" s="78">
        <f t="shared" si="57"/>
        <v>0</v>
      </c>
      <c r="I119" s="78">
        <f t="shared" si="57"/>
        <v>0</v>
      </c>
      <c r="J119" s="78">
        <f t="shared" si="57"/>
        <v>0</v>
      </c>
      <c r="K119" s="78">
        <f t="shared" si="57"/>
        <v>0</v>
      </c>
      <c r="L119" s="78">
        <f t="shared" si="57"/>
        <v>0</v>
      </c>
      <c r="M119" s="78">
        <f t="shared" si="58"/>
        <v>0</v>
      </c>
      <c r="N119" s="78">
        <f t="shared" si="58"/>
        <v>0</v>
      </c>
      <c r="O119" s="78">
        <f t="shared" si="58"/>
        <v>0</v>
      </c>
      <c r="P119" s="78">
        <f t="shared" si="58"/>
        <v>0</v>
      </c>
      <c r="Q119" s="78">
        <f t="shared" si="58"/>
        <v>0</v>
      </c>
      <c r="R119" s="78">
        <f t="shared" si="58"/>
        <v>0</v>
      </c>
      <c r="S119" s="78">
        <f t="shared" si="58"/>
        <v>0</v>
      </c>
      <c r="T119" s="78">
        <f t="shared" si="58"/>
        <v>0</v>
      </c>
      <c r="U119" s="78">
        <f t="shared" si="58"/>
        <v>0</v>
      </c>
      <c r="V119" s="78">
        <f t="shared" si="58"/>
        <v>0</v>
      </c>
      <c r="W119" s="78">
        <f t="shared" si="58"/>
        <v>0</v>
      </c>
      <c r="X119" s="78">
        <f t="shared" si="58"/>
        <v>0</v>
      </c>
      <c r="Y119" s="78">
        <f t="shared" si="58"/>
        <v>0</v>
      </c>
      <c r="Z119" s="78">
        <f t="shared" si="58"/>
        <v>0</v>
      </c>
      <c r="AA119" s="78">
        <f t="shared" si="58"/>
        <v>0</v>
      </c>
    </row>
    <row r="120" spans="1:27">
      <c r="A120" s="72">
        <f t="shared" si="56"/>
        <v>9</v>
      </c>
      <c r="B120" s="72" t="str">
        <f t="shared" si="59"/>
        <v>Year 9</v>
      </c>
      <c r="C120" s="78">
        <f t="shared" si="57"/>
        <v>0</v>
      </c>
      <c r="D120" s="78">
        <f t="shared" si="57"/>
        <v>0</v>
      </c>
      <c r="E120" s="78">
        <f t="shared" si="57"/>
        <v>0</v>
      </c>
      <c r="F120" s="78">
        <f t="shared" si="57"/>
        <v>0</v>
      </c>
      <c r="G120" s="78">
        <f t="shared" si="57"/>
        <v>0</v>
      </c>
      <c r="H120" s="78">
        <f t="shared" si="57"/>
        <v>0</v>
      </c>
      <c r="I120" s="78">
        <f t="shared" si="57"/>
        <v>0</v>
      </c>
      <c r="J120" s="78">
        <f t="shared" si="57"/>
        <v>0</v>
      </c>
      <c r="K120" s="78">
        <f t="shared" si="57"/>
        <v>0</v>
      </c>
      <c r="L120" s="78">
        <f t="shared" si="57"/>
        <v>0</v>
      </c>
      <c r="M120" s="78">
        <f t="shared" si="58"/>
        <v>0</v>
      </c>
      <c r="N120" s="78">
        <f t="shared" si="58"/>
        <v>0</v>
      </c>
      <c r="O120" s="78">
        <f t="shared" si="58"/>
        <v>0</v>
      </c>
      <c r="P120" s="78">
        <f t="shared" si="58"/>
        <v>0</v>
      </c>
      <c r="Q120" s="78">
        <f t="shared" si="58"/>
        <v>0</v>
      </c>
      <c r="R120" s="78">
        <f t="shared" si="58"/>
        <v>0</v>
      </c>
      <c r="S120" s="78">
        <f t="shared" si="58"/>
        <v>0</v>
      </c>
      <c r="T120" s="78">
        <f t="shared" si="58"/>
        <v>0</v>
      </c>
      <c r="U120" s="78">
        <f t="shared" si="58"/>
        <v>0</v>
      </c>
      <c r="V120" s="78">
        <f t="shared" si="58"/>
        <v>0</v>
      </c>
      <c r="W120" s="78">
        <f t="shared" si="58"/>
        <v>0</v>
      </c>
      <c r="X120" s="78">
        <f t="shared" si="58"/>
        <v>0</v>
      </c>
      <c r="Y120" s="78">
        <f t="shared" si="58"/>
        <v>0</v>
      </c>
      <c r="Z120" s="78">
        <f t="shared" si="58"/>
        <v>0</v>
      </c>
      <c r="AA120" s="78">
        <f t="shared" si="58"/>
        <v>0</v>
      </c>
    </row>
    <row r="121" spans="1:27">
      <c r="A121" s="72">
        <f t="shared" si="56"/>
        <v>10</v>
      </c>
      <c r="B121" s="72" t="str">
        <f t="shared" si="59"/>
        <v>Year 10</v>
      </c>
      <c r="C121" s="78">
        <f t="shared" si="57"/>
        <v>0</v>
      </c>
      <c r="D121" s="78">
        <f t="shared" si="57"/>
        <v>0</v>
      </c>
      <c r="E121" s="78">
        <f t="shared" si="57"/>
        <v>0</v>
      </c>
      <c r="F121" s="78">
        <f t="shared" si="57"/>
        <v>0</v>
      </c>
      <c r="G121" s="78">
        <f t="shared" si="57"/>
        <v>0</v>
      </c>
      <c r="H121" s="78">
        <f t="shared" si="57"/>
        <v>0</v>
      </c>
      <c r="I121" s="78">
        <f t="shared" si="57"/>
        <v>0</v>
      </c>
      <c r="J121" s="78">
        <f t="shared" si="57"/>
        <v>0</v>
      </c>
      <c r="K121" s="78">
        <f t="shared" si="57"/>
        <v>0</v>
      </c>
      <c r="L121" s="78">
        <f t="shared" si="57"/>
        <v>0</v>
      </c>
      <c r="M121" s="78">
        <f t="shared" si="58"/>
        <v>0</v>
      </c>
      <c r="N121" s="78">
        <f t="shared" si="58"/>
        <v>0</v>
      </c>
      <c r="O121" s="78">
        <f t="shared" si="58"/>
        <v>0</v>
      </c>
      <c r="P121" s="78">
        <f t="shared" si="58"/>
        <v>0</v>
      </c>
      <c r="Q121" s="78">
        <f t="shared" si="58"/>
        <v>0</v>
      </c>
      <c r="R121" s="78">
        <f t="shared" si="58"/>
        <v>0</v>
      </c>
      <c r="S121" s="78">
        <f t="shared" si="58"/>
        <v>0</v>
      </c>
      <c r="T121" s="78">
        <f t="shared" si="58"/>
        <v>0</v>
      </c>
      <c r="U121" s="78">
        <f t="shared" si="58"/>
        <v>0</v>
      </c>
      <c r="V121" s="78">
        <f t="shared" si="58"/>
        <v>0</v>
      </c>
      <c r="W121" s="78">
        <f t="shared" si="58"/>
        <v>0</v>
      </c>
      <c r="X121" s="78">
        <f t="shared" si="58"/>
        <v>0</v>
      </c>
      <c r="Y121" s="78">
        <f t="shared" si="58"/>
        <v>0</v>
      </c>
      <c r="Z121" s="78">
        <f t="shared" si="58"/>
        <v>0</v>
      </c>
      <c r="AA121" s="78">
        <f t="shared" si="58"/>
        <v>0</v>
      </c>
    </row>
    <row r="123" spans="1:27">
      <c r="A123" s="104" t="s">
        <v>601</v>
      </c>
      <c r="C123" s="78">
        <f t="shared" ref="C123:AA123" si="60">C$20*C$59/100</f>
        <v>9.9206349206349187E-2</v>
      </c>
      <c r="D123" s="78">
        <f t="shared" si="60"/>
        <v>9.9206349206349187E-2</v>
      </c>
      <c r="E123" s="78">
        <f t="shared" si="60"/>
        <v>0</v>
      </c>
      <c r="F123" s="78">
        <f t="shared" si="60"/>
        <v>0</v>
      </c>
      <c r="G123" s="78">
        <f t="shared" si="60"/>
        <v>0</v>
      </c>
      <c r="H123" s="78">
        <f t="shared" si="60"/>
        <v>0</v>
      </c>
      <c r="I123" s="78">
        <f t="shared" si="60"/>
        <v>0</v>
      </c>
      <c r="J123" s="78">
        <f t="shared" si="60"/>
        <v>0</v>
      </c>
      <c r="K123" s="78">
        <f t="shared" si="60"/>
        <v>0</v>
      </c>
      <c r="L123" s="78">
        <f t="shared" si="60"/>
        <v>0</v>
      </c>
      <c r="M123" s="78">
        <f t="shared" si="60"/>
        <v>0</v>
      </c>
      <c r="N123" s="78">
        <f t="shared" si="60"/>
        <v>0</v>
      </c>
      <c r="O123" s="78">
        <f t="shared" si="60"/>
        <v>0</v>
      </c>
      <c r="P123" s="78">
        <f t="shared" si="60"/>
        <v>0</v>
      </c>
      <c r="Q123" s="78">
        <f t="shared" si="60"/>
        <v>0</v>
      </c>
      <c r="R123" s="78">
        <f t="shared" si="60"/>
        <v>0</v>
      </c>
      <c r="S123" s="78">
        <f t="shared" si="60"/>
        <v>0</v>
      </c>
      <c r="T123" s="78">
        <f t="shared" si="60"/>
        <v>0</v>
      </c>
      <c r="U123" s="78">
        <f t="shared" si="60"/>
        <v>0</v>
      </c>
      <c r="V123" s="78">
        <f t="shared" si="60"/>
        <v>0</v>
      </c>
      <c r="W123" s="78">
        <f t="shared" si="60"/>
        <v>0</v>
      </c>
      <c r="X123" s="78">
        <f t="shared" si="60"/>
        <v>0</v>
      </c>
      <c r="Y123" s="78">
        <f t="shared" si="60"/>
        <v>0</v>
      </c>
      <c r="Z123" s="78">
        <f t="shared" si="60"/>
        <v>0</v>
      </c>
      <c r="AA123" s="78">
        <f t="shared" si="60"/>
        <v>0</v>
      </c>
    </row>
    <row r="125" spans="1:27" ht="57.6">
      <c r="A125" s="104" t="s">
        <v>602</v>
      </c>
      <c r="B125" s="74" t="s">
        <v>603</v>
      </c>
      <c r="C125" s="199"/>
    </row>
    <row r="126" spans="1:27">
      <c r="A126" s="72">
        <f t="shared" ref="A126:A135" si="61">A32</f>
        <v>1</v>
      </c>
      <c r="B126" s="72" t="str">
        <f t="shared" si="4"/>
        <v>Year 1</v>
      </c>
      <c r="C126" s="78">
        <f t="shared" ref="C126:AA126" si="62">IFERROR(IF(OR($A126=C$3+1,$A126+($A126-C$3)=C$3+1),C112*(C$123*C$10),0),0)</f>
        <v>0</v>
      </c>
      <c r="D126" s="78">
        <f t="shared" si="62"/>
        <v>5.2114843749999966E-2</v>
      </c>
      <c r="E126" s="78">
        <f t="shared" si="62"/>
        <v>0</v>
      </c>
      <c r="F126" s="78">
        <f t="shared" si="62"/>
        <v>0</v>
      </c>
      <c r="G126" s="78">
        <f t="shared" si="62"/>
        <v>0</v>
      </c>
      <c r="H126" s="78">
        <f t="shared" si="62"/>
        <v>0</v>
      </c>
      <c r="I126" s="78">
        <f t="shared" si="62"/>
        <v>0</v>
      </c>
      <c r="J126" s="78">
        <f t="shared" si="62"/>
        <v>0</v>
      </c>
      <c r="K126" s="78">
        <f t="shared" si="62"/>
        <v>0</v>
      </c>
      <c r="L126" s="78">
        <f t="shared" si="62"/>
        <v>0</v>
      </c>
      <c r="M126" s="78">
        <f t="shared" si="62"/>
        <v>0</v>
      </c>
      <c r="N126" s="78">
        <f t="shared" si="62"/>
        <v>0</v>
      </c>
      <c r="O126" s="78">
        <f t="shared" si="62"/>
        <v>0</v>
      </c>
      <c r="P126" s="78">
        <f t="shared" si="62"/>
        <v>0</v>
      </c>
      <c r="Q126" s="78">
        <f t="shared" si="62"/>
        <v>0</v>
      </c>
      <c r="R126" s="78">
        <f t="shared" si="62"/>
        <v>0</v>
      </c>
      <c r="S126" s="78">
        <f t="shared" si="62"/>
        <v>0</v>
      </c>
      <c r="T126" s="78">
        <f t="shared" si="62"/>
        <v>0</v>
      </c>
      <c r="U126" s="78">
        <f t="shared" si="62"/>
        <v>0</v>
      </c>
      <c r="V126" s="78">
        <f t="shared" si="62"/>
        <v>0</v>
      </c>
      <c r="W126" s="78">
        <f t="shared" si="62"/>
        <v>0</v>
      </c>
      <c r="X126" s="78">
        <f t="shared" si="62"/>
        <v>0</v>
      </c>
      <c r="Y126" s="78">
        <f t="shared" si="62"/>
        <v>0</v>
      </c>
      <c r="Z126" s="78">
        <f t="shared" si="62"/>
        <v>0</v>
      </c>
      <c r="AA126" s="78">
        <f t="shared" si="62"/>
        <v>0</v>
      </c>
    </row>
    <row r="127" spans="1:27">
      <c r="A127" s="72">
        <f t="shared" si="61"/>
        <v>2</v>
      </c>
      <c r="B127" s="72" t="str">
        <f t="shared" si="4"/>
        <v>Year 2</v>
      </c>
      <c r="C127" s="78">
        <f t="shared" ref="C127:AA127" si="63">IFERROR(IF(OR($A127=C$3+1,$A127+($A127-C$3)=C$3+1),C113*(C$123*C$10),0),0)</f>
        <v>0</v>
      </c>
      <c r="D127" s="78">
        <f t="shared" si="63"/>
        <v>0</v>
      </c>
      <c r="E127" s="78">
        <f t="shared" si="63"/>
        <v>0</v>
      </c>
      <c r="F127" s="78">
        <f t="shared" si="63"/>
        <v>0</v>
      </c>
      <c r="G127" s="78">
        <f t="shared" si="63"/>
        <v>0</v>
      </c>
      <c r="H127" s="78">
        <f t="shared" si="63"/>
        <v>0</v>
      </c>
      <c r="I127" s="78">
        <f t="shared" si="63"/>
        <v>0</v>
      </c>
      <c r="J127" s="78">
        <f t="shared" si="63"/>
        <v>0</v>
      </c>
      <c r="K127" s="78">
        <f t="shared" si="63"/>
        <v>0</v>
      </c>
      <c r="L127" s="78">
        <f t="shared" si="63"/>
        <v>0</v>
      </c>
      <c r="M127" s="78">
        <f t="shared" si="63"/>
        <v>0</v>
      </c>
      <c r="N127" s="78">
        <f t="shared" si="63"/>
        <v>0</v>
      </c>
      <c r="O127" s="78">
        <f t="shared" si="63"/>
        <v>0</v>
      </c>
      <c r="P127" s="78">
        <f t="shared" si="63"/>
        <v>0</v>
      </c>
      <c r="Q127" s="78">
        <f t="shared" si="63"/>
        <v>0</v>
      </c>
      <c r="R127" s="78">
        <f t="shared" si="63"/>
        <v>0</v>
      </c>
      <c r="S127" s="78">
        <f t="shared" si="63"/>
        <v>0</v>
      </c>
      <c r="T127" s="78">
        <f t="shared" si="63"/>
        <v>0</v>
      </c>
      <c r="U127" s="78">
        <f t="shared" si="63"/>
        <v>0</v>
      </c>
      <c r="V127" s="78">
        <f t="shared" si="63"/>
        <v>0</v>
      </c>
      <c r="W127" s="78">
        <f t="shared" si="63"/>
        <v>0</v>
      </c>
      <c r="X127" s="78">
        <f t="shared" si="63"/>
        <v>0</v>
      </c>
      <c r="Y127" s="78">
        <f t="shared" si="63"/>
        <v>0</v>
      </c>
      <c r="Z127" s="78">
        <f t="shared" si="63"/>
        <v>0</v>
      </c>
      <c r="AA127" s="78">
        <f t="shared" si="63"/>
        <v>0</v>
      </c>
    </row>
    <row r="128" spans="1:27">
      <c r="A128" s="72">
        <f t="shared" si="61"/>
        <v>3</v>
      </c>
      <c r="B128" s="72" t="str">
        <f t="shared" si="4"/>
        <v>Year 3</v>
      </c>
      <c r="C128" s="78">
        <f t="shared" ref="C128:AA128" si="64">IFERROR(IF(OR($A128=C$3+1,$A128+($A128-C$3)=C$3+1),C114*(C$123*C$10),0),0)</f>
        <v>0.2662921423723239</v>
      </c>
      <c r="D128" s="78">
        <f t="shared" si="64"/>
        <v>0</v>
      </c>
      <c r="E128" s="78">
        <f t="shared" si="64"/>
        <v>0</v>
      </c>
      <c r="F128" s="78">
        <f t="shared" si="64"/>
        <v>0</v>
      </c>
      <c r="G128" s="78">
        <f t="shared" si="64"/>
        <v>0</v>
      </c>
      <c r="H128" s="78">
        <f t="shared" si="64"/>
        <v>0</v>
      </c>
      <c r="I128" s="78">
        <f t="shared" si="64"/>
        <v>0</v>
      </c>
      <c r="J128" s="78">
        <f t="shared" si="64"/>
        <v>0</v>
      </c>
      <c r="K128" s="78">
        <f t="shared" si="64"/>
        <v>0</v>
      </c>
      <c r="L128" s="78">
        <f t="shared" si="64"/>
        <v>0</v>
      </c>
      <c r="M128" s="78">
        <f t="shared" si="64"/>
        <v>0</v>
      </c>
      <c r="N128" s="78">
        <f t="shared" si="64"/>
        <v>0</v>
      </c>
      <c r="O128" s="78">
        <f t="shared" si="64"/>
        <v>0</v>
      </c>
      <c r="P128" s="78">
        <f t="shared" si="64"/>
        <v>0</v>
      </c>
      <c r="Q128" s="78">
        <f t="shared" si="64"/>
        <v>0</v>
      </c>
      <c r="R128" s="78">
        <f t="shared" si="64"/>
        <v>0</v>
      </c>
      <c r="S128" s="78">
        <f t="shared" si="64"/>
        <v>0</v>
      </c>
      <c r="T128" s="78">
        <f t="shared" si="64"/>
        <v>0</v>
      </c>
      <c r="U128" s="78">
        <f t="shared" si="64"/>
        <v>0</v>
      </c>
      <c r="V128" s="78">
        <f t="shared" si="64"/>
        <v>0</v>
      </c>
      <c r="W128" s="78">
        <f t="shared" si="64"/>
        <v>0</v>
      </c>
      <c r="X128" s="78">
        <f t="shared" si="64"/>
        <v>0</v>
      </c>
      <c r="Y128" s="78">
        <f t="shared" si="64"/>
        <v>0</v>
      </c>
      <c r="Z128" s="78">
        <f t="shared" si="64"/>
        <v>0</v>
      </c>
      <c r="AA128" s="78">
        <f t="shared" si="64"/>
        <v>0</v>
      </c>
    </row>
    <row r="129" spans="1:27">
      <c r="A129" s="72">
        <f t="shared" si="61"/>
        <v>4</v>
      </c>
      <c r="B129" s="72" t="str">
        <f t="shared" si="4"/>
        <v>Year 4</v>
      </c>
      <c r="C129" s="78">
        <f t="shared" ref="C129:AA129" si="65">IFERROR(IF(OR($A129=C$3+1,$A129+($A129-C$3)=C$3+1),C115*(C$123*C$10),0),0)</f>
        <v>0</v>
      </c>
      <c r="D129" s="78">
        <f t="shared" si="65"/>
        <v>0</v>
      </c>
      <c r="E129" s="78">
        <f t="shared" si="65"/>
        <v>0</v>
      </c>
      <c r="F129" s="78">
        <f t="shared" si="65"/>
        <v>0</v>
      </c>
      <c r="G129" s="78">
        <f t="shared" si="65"/>
        <v>0</v>
      </c>
      <c r="H129" s="78">
        <f t="shared" si="65"/>
        <v>0</v>
      </c>
      <c r="I129" s="78">
        <f t="shared" si="65"/>
        <v>0</v>
      </c>
      <c r="J129" s="78">
        <f t="shared" si="65"/>
        <v>0</v>
      </c>
      <c r="K129" s="78">
        <f t="shared" si="65"/>
        <v>0</v>
      </c>
      <c r="L129" s="78">
        <f t="shared" si="65"/>
        <v>0</v>
      </c>
      <c r="M129" s="78">
        <f t="shared" si="65"/>
        <v>0</v>
      </c>
      <c r="N129" s="78">
        <f t="shared" si="65"/>
        <v>0</v>
      </c>
      <c r="O129" s="78">
        <f t="shared" si="65"/>
        <v>0</v>
      </c>
      <c r="P129" s="78">
        <f t="shared" si="65"/>
        <v>0</v>
      </c>
      <c r="Q129" s="78">
        <f t="shared" si="65"/>
        <v>0</v>
      </c>
      <c r="R129" s="78">
        <f t="shared" si="65"/>
        <v>0</v>
      </c>
      <c r="S129" s="78">
        <f t="shared" si="65"/>
        <v>0</v>
      </c>
      <c r="T129" s="78">
        <f t="shared" si="65"/>
        <v>0</v>
      </c>
      <c r="U129" s="78">
        <f t="shared" si="65"/>
        <v>0</v>
      </c>
      <c r="V129" s="78">
        <f t="shared" si="65"/>
        <v>0</v>
      </c>
      <c r="W129" s="78">
        <f t="shared" si="65"/>
        <v>0</v>
      </c>
      <c r="X129" s="78">
        <f t="shared" si="65"/>
        <v>0</v>
      </c>
      <c r="Y129" s="78">
        <f t="shared" si="65"/>
        <v>0</v>
      </c>
      <c r="Z129" s="78">
        <f t="shared" si="65"/>
        <v>0</v>
      </c>
      <c r="AA129" s="78">
        <f t="shared" si="65"/>
        <v>0</v>
      </c>
    </row>
    <row r="130" spans="1:27">
      <c r="A130" s="72">
        <f t="shared" si="61"/>
        <v>5</v>
      </c>
      <c r="B130" s="72" t="str">
        <f t="shared" si="4"/>
        <v>Year 5</v>
      </c>
      <c r="C130" s="78">
        <f t="shared" ref="C130:AA130" si="66">IFERROR(IF(OR($A130=C$3+1,$A130+($A130-C$3)=C$3+1),C116*(C$123*C$10),0),0)</f>
        <v>0</v>
      </c>
      <c r="D130" s="78">
        <f t="shared" si="66"/>
        <v>0</v>
      </c>
      <c r="E130" s="78">
        <f t="shared" si="66"/>
        <v>0</v>
      </c>
      <c r="F130" s="78">
        <f t="shared" si="66"/>
        <v>0</v>
      </c>
      <c r="G130" s="78">
        <f t="shared" si="66"/>
        <v>0</v>
      </c>
      <c r="H130" s="78">
        <f t="shared" si="66"/>
        <v>0</v>
      </c>
      <c r="I130" s="78">
        <f t="shared" si="66"/>
        <v>0</v>
      </c>
      <c r="J130" s="78">
        <f t="shared" si="66"/>
        <v>0</v>
      </c>
      <c r="K130" s="78">
        <f t="shared" si="66"/>
        <v>0</v>
      </c>
      <c r="L130" s="78">
        <f t="shared" si="66"/>
        <v>0</v>
      </c>
      <c r="M130" s="78">
        <f t="shared" si="66"/>
        <v>0</v>
      </c>
      <c r="N130" s="78">
        <f t="shared" si="66"/>
        <v>0</v>
      </c>
      <c r="O130" s="78">
        <f t="shared" si="66"/>
        <v>0</v>
      </c>
      <c r="P130" s="78">
        <f t="shared" si="66"/>
        <v>0</v>
      </c>
      <c r="Q130" s="78">
        <f t="shared" si="66"/>
        <v>0</v>
      </c>
      <c r="R130" s="78">
        <f t="shared" si="66"/>
        <v>0</v>
      </c>
      <c r="S130" s="78">
        <f t="shared" si="66"/>
        <v>0</v>
      </c>
      <c r="T130" s="78">
        <f t="shared" si="66"/>
        <v>0</v>
      </c>
      <c r="U130" s="78">
        <f t="shared" si="66"/>
        <v>0</v>
      </c>
      <c r="V130" s="78">
        <f t="shared" si="66"/>
        <v>0</v>
      </c>
      <c r="W130" s="78">
        <f t="shared" si="66"/>
        <v>0</v>
      </c>
      <c r="X130" s="78">
        <f t="shared" si="66"/>
        <v>0</v>
      </c>
      <c r="Y130" s="78">
        <f t="shared" si="66"/>
        <v>0</v>
      </c>
      <c r="Z130" s="78">
        <f t="shared" si="66"/>
        <v>0</v>
      </c>
      <c r="AA130" s="78">
        <f t="shared" si="66"/>
        <v>0</v>
      </c>
    </row>
    <row r="131" spans="1:27">
      <c r="A131" s="72">
        <f t="shared" si="61"/>
        <v>6</v>
      </c>
      <c r="B131" s="72" t="str">
        <f t="shared" ref="B131:B194" si="67">"Year "&amp;A131</f>
        <v>Year 6</v>
      </c>
      <c r="C131" s="78">
        <f t="shared" ref="C131:AA131" si="68">IFERROR(IF(OR($A131=C$3+1,$A131+($A131-C$3)=C$3+1),C117*(C$123*C$10),0),0)</f>
        <v>0</v>
      </c>
      <c r="D131" s="78">
        <f t="shared" si="68"/>
        <v>0</v>
      </c>
      <c r="E131" s="78">
        <f t="shared" si="68"/>
        <v>0</v>
      </c>
      <c r="F131" s="78">
        <f t="shared" si="68"/>
        <v>0</v>
      </c>
      <c r="G131" s="78">
        <f t="shared" si="68"/>
        <v>0</v>
      </c>
      <c r="H131" s="78">
        <f t="shared" si="68"/>
        <v>0</v>
      </c>
      <c r="I131" s="78">
        <f t="shared" si="68"/>
        <v>0</v>
      </c>
      <c r="J131" s="78">
        <f t="shared" si="68"/>
        <v>0</v>
      </c>
      <c r="K131" s="78">
        <f t="shared" si="68"/>
        <v>0</v>
      </c>
      <c r="L131" s="78">
        <f t="shared" si="68"/>
        <v>0</v>
      </c>
      <c r="M131" s="78">
        <f t="shared" si="68"/>
        <v>0</v>
      </c>
      <c r="N131" s="78">
        <f t="shared" si="68"/>
        <v>0</v>
      </c>
      <c r="O131" s="78">
        <f t="shared" si="68"/>
        <v>0</v>
      </c>
      <c r="P131" s="78">
        <f t="shared" si="68"/>
        <v>0</v>
      </c>
      <c r="Q131" s="78">
        <f t="shared" si="68"/>
        <v>0</v>
      </c>
      <c r="R131" s="78">
        <f t="shared" si="68"/>
        <v>0</v>
      </c>
      <c r="S131" s="78">
        <f t="shared" si="68"/>
        <v>0</v>
      </c>
      <c r="T131" s="78">
        <f t="shared" si="68"/>
        <v>0</v>
      </c>
      <c r="U131" s="78">
        <f t="shared" si="68"/>
        <v>0</v>
      </c>
      <c r="V131" s="78">
        <f t="shared" si="68"/>
        <v>0</v>
      </c>
      <c r="W131" s="78">
        <f t="shared" si="68"/>
        <v>0</v>
      </c>
      <c r="X131" s="78">
        <f t="shared" si="68"/>
        <v>0</v>
      </c>
      <c r="Y131" s="78">
        <f t="shared" si="68"/>
        <v>0</v>
      </c>
      <c r="Z131" s="78">
        <f t="shared" si="68"/>
        <v>0</v>
      </c>
      <c r="AA131" s="78">
        <f t="shared" si="68"/>
        <v>0</v>
      </c>
    </row>
    <row r="132" spans="1:27">
      <c r="A132" s="72">
        <f t="shared" si="61"/>
        <v>7</v>
      </c>
      <c r="B132" s="72" t="str">
        <f t="shared" si="67"/>
        <v>Year 7</v>
      </c>
      <c r="C132" s="78">
        <f t="shared" ref="C132:AA132" si="69">IFERROR(IF(OR($A132=C$3+1,$A132+($A132-C$3)=C$3+1),C118*(C$123*C$10),0),0)</f>
        <v>0</v>
      </c>
      <c r="D132" s="78">
        <f t="shared" si="69"/>
        <v>0</v>
      </c>
      <c r="E132" s="78">
        <f t="shared" si="69"/>
        <v>0</v>
      </c>
      <c r="F132" s="78">
        <f t="shared" si="69"/>
        <v>0</v>
      </c>
      <c r="G132" s="78">
        <f t="shared" si="69"/>
        <v>0</v>
      </c>
      <c r="H132" s="78">
        <f t="shared" si="69"/>
        <v>0</v>
      </c>
      <c r="I132" s="78">
        <f t="shared" si="69"/>
        <v>0</v>
      </c>
      <c r="J132" s="78">
        <f t="shared" si="69"/>
        <v>0</v>
      </c>
      <c r="K132" s="78">
        <f t="shared" si="69"/>
        <v>0</v>
      </c>
      <c r="L132" s="78">
        <f t="shared" si="69"/>
        <v>0</v>
      </c>
      <c r="M132" s="78">
        <f t="shared" si="69"/>
        <v>0</v>
      </c>
      <c r="N132" s="78">
        <f t="shared" si="69"/>
        <v>0</v>
      </c>
      <c r="O132" s="78">
        <f t="shared" si="69"/>
        <v>0</v>
      </c>
      <c r="P132" s="78">
        <f t="shared" si="69"/>
        <v>0</v>
      </c>
      <c r="Q132" s="78">
        <f t="shared" si="69"/>
        <v>0</v>
      </c>
      <c r="R132" s="78">
        <f t="shared" si="69"/>
        <v>0</v>
      </c>
      <c r="S132" s="78">
        <f t="shared" si="69"/>
        <v>0</v>
      </c>
      <c r="T132" s="78">
        <f t="shared" si="69"/>
        <v>0</v>
      </c>
      <c r="U132" s="78">
        <f t="shared" si="69"/>
        <v>0</v>
      </c>
      <c r="V132" s="78">
        <f t="shared" si="69"/>
        <v>0</v>
      </c>
      <c r="W132" s="78">
        <f t="shared" si="69"/>
        <v>0</v>
      </c>
      <c r="X132" s="78">
        <f t="shared" si="69"/>
        <v>0</v>
      </c>
      <c r="Y132" s="78">
        <f t="shared" si="69"/>
        <v>0</v>
      </c>
      <c r="Z132" s="78">
        <f t="shared" si="69"/>
        <v>0</v>
      </c>
      <c r="AA132" s="78">
        <f t="shared" si="69"/>
        <v>0</v>
      </c>
    </row>
    <row r="133" spans="1:27">
      <c r="A133" s="72">
        <f t="shared" si="61"/>
        <v>8</v>
      </c>
      <c r="B133" s="72" t="str">
        <f t="shared" si="67"/>
        <v>Year 8</v>
      </c>
      <c r="C133" s="78">
        <f t="shared" ref="C133:AA133" si="70">IFERROR(IF(OR($A133=C$3+1,$A133+($A133-C$3)=C$3+1),C119*(C$123*C$10),0),0)</f>
        <v>0</v>
      </c>
      <c r="D133" s="78">
        <f t="shared" si="70"/>
        <v>0</v>
      </c>
      <c r="E133" s="78">
        <f t="shared" si="70"/>
        <v>0</v>
      </c>
      <c r="F133" s="78">
        <f t="shared" si="70"/>
        <v>0</v>
      </c>
      <c r="G133" s="78">
        <f t="shared" si="70"/>
        <v>0</v>
      </c>
      <c r="H133" s="78">
        <f t="shared" si="70"/>
        <v>0</v>
      </c>
      <c r="I133" s="78">
        <f t="shared" si="70"/>
        <v>0</v>
      </c>
      <c r="J133" s="78">
        <f t="shared" si="70"/>
        <v>0</v>
      </c>
      <c r="K133" s="78">
        <f t="shared" si="70"/>
        <v>0</v>
      </c>
      <c r="L133" s="78">
        <f t="shared" si="70"/>
        <v>0</v>
      </c>
      <c r="M133" s="78">
        <f t="shared" si="70"/>
        <v>0</v>
      </c>
      <c r="N133" s="78">
        <f t="shared" si="70"/>
        <v>0</v>
      </c>
      <c r="O133" s="78">
        <f t="shared" si="70"/>
        <v>0</v>
      </c>
      <c r="P133" s="78">
        <f t="shared" si="70"/>
        <v>0</v>
      </c>
      <c r="Q133" s="78">
        <f t="shared" si="70"/>
        <v>0</v>
      </c>
      <c r="R133" s="78">
        <f t="shared" si="70"/>
        <v>0</v>
      </c>
      <c r="S133" s="78">
        <f t="shared" si="70"/>
        <v>0</v>
      </c>
      <c r="T133" s="78">
        <f t="shared" si="70"/>
        <v>0</v>
      </c>
      <c r="U133" s="78">
        <f t="shared" si="70"/>
        <v>0</v>
      </c>
      <c r="V133" s="78">
        <f t="shared" si="70"/>
        <v>0</v>
      </c>
      <c r="W133" s="78">
        <f t="shared" si="70"/>
        <v>0</v>
      </c>
      <c r="X133" s="78">
        <f t="shared" si="70"/>
        <v>0</v>
      </c>
      <c r="Y133" s="78">
        <f t="shared" si="70"/>
        <v>0</v>
      </c>
      <c r="Z133" s="78">
        <f t="shared" si="70"/>
        <v>0</v>
      </c>
      <c r="AA133" s="78">
        <f t="shared" si="70"/>
        <v>0</v>
      </c>
    </row>
    <row r="134" spans="1:27">
      <c r="A134" s="72">
        <f t="shared" si="61"/>
        <v>9</v>
      </c>
      <c r="B134" s="72" t="str">
        <f t="shared" si="67"/>
        <v>Year 9</v>
      </c>
      <c r="C134" s="78">
        <f t="shared" ref="C134:AA134" si="71">IFERROR(IF(OR($A134=C$3+1,$A134+($A134-C$3)=C$3+1),C120*(C$123*C$10),0),0)</f>
        <v>0</v>
      </c>
      <c r="D134" s="78">
        <f t="shared" si="71"/>
        <v>0</v>
      </c>
      <c r="E134" s="78">
        <f t="shared" si="71"/>
        <v>0</v>
      </c>
      <c r="F134" s="78">
        <f t="shared" si="71"/>
        <v>0</v>
      </c>
      <c r="G134" s="78">
        <f t="shared" si="71"/>
        <v>0</v>
      </c>
      <c r="H134" s="78">
        <f t="shared" si="71"/>
        <v>0</v>
      </c>
      <c r="I134" s="78">
        <f t="shared" si="71"/>
        <v>0</v>
      </c>
      <c r="J134" s="78">
        <f t="shared" si="71"/>
        <v>0</v>
      </c>
      <c r="K134" s="78">
        <f t="shared" si="71"/>
        <v>0</v>
      </c>
      <c r="L134" s="78">
        <f t="shared" si="71"/>
        <v>0</v>
      </c>
      <c r="M134" s="78">
        <f t="shared" si="71"/>
        <v>0</v>
      </c>
      <c r="N134" s="78">
        <f t="shared" si="71"/>
        <v>0</v>
      </c>
      <c r="O134" s="78">
        <f t="shared" si="71"/>
        <v>0</v>
      </c>
      <c r="P134" s="78">
        <f t="shared" si="71"/>
        <v>0</v>
      </c>
      <c r="Q134" s="78">
        <f t="shared" si="71"/>
        <v>0</v>
      </c>
      <c r="R134" s="78">
        <f t="shared" si="71"/>
        <v>0</v>
      </c>
      <c r="S134" s="78">
        <f t="shared" si="71"/>
        <v>0</v>
      </c>
      <c r="T134" s="78">
        <f t="shared" si="71"/>
        <v>0</v>
      </c>
      <c r="U134" s="78">
        <f t="shared" si="71"/>
        <v>0</v>
      </c>
      <c r="V134" s="78">
        <f t="shared" si="71"/>
        <v>0</v>
      </c>
      <c r="W134" s="78">
        <f t="shared" si="71"/>
        <v>0</v>
      </c>
      <c r="X134" s="78">
        <f t="shared" si="71"/>
        <v>0</v>
      </c>
      <c r="Y134" s="78">
        <f t="shared" si="71"/>
        <v>0</v>
      </c>
      <c r="Z134" s="78">
        <f t="shared" si="71"/>
        <v>0</v>
      </c>
      <c r="AA134" s="78">
        <f t="shared" si="71"/>
        <v>0</v>
      </c>
    </row>
    <row r="135" spans="1:27">
      <c r="A135" s="72">
        <f t="shared" si="61"/>
        <v>10</v>
      </c>
      <c r="B135" s="72" t="str">
        <f t="shared" si="67"/>
        <v>Year 10</v>
      </c>
      <c r="C135" s="78">
        <f t="shared" ref="C135:AA135" si="72">IFERROR(IF(OR($A135=C$3+1,$A135+($A135-C$3)=C$3+1),C121*(C$123*C$10),0),0)</f>
        <v>0</v>
      </c>
      <c r="D135" s="78">
        <f t="shared" si="72"/>
        <v>0</v>
      </c>
      <c r="E135" s="78">
        <f t="shared" si="72"/>
        <v>0</v>
      </c>
      <c r="F135" s="78">
        <f t="shared" si="72"/>
        <v>0</v>
      </c>
      <c r="G135" s="78">
        <f t="shared" si="72"/>
        <v>0</v>
      </c>
      <c r="H135" s="78">
        <f t="shared" si="72"/>
        <v>0</v>
      </c>
      <c r="I135" s="78">
        <f t="shared" si="72"/>
        <v>0</v>
      </c>
      <c r="J135" s="78">
        <f t="shared" si="72"/>
        <v>0</v>
      </c>
      <c r="K135" s="78">
        <f t="shared" si="72"/>
        <v>0</v>
      </c>
      <c r="L135" s="78">
        <f t="shared" si="72"/>
        <v>0</v>
      </c>
      <c r="M135" s="78">
        <f t="shared" si="72"/>
        <v>0</v>
      </c>
      <c r="N135" s="78">
        <f t="shared" si="72"/>
        <v>0</v>
      </c>
      <c r="O135" s="78">
        <f t="shared" si="72"/>
        <v>0</v>
      </c>
      <c r="P135" s="78">
        <f t="shared" si="72"/>
        <v>0</v>
      </c>
      <c r="Q135" s="78">
        <f t="shared" si="72"/>
        <v>0</v>
      </c>
      <c r="R135" s="78">
        <f t="shared" si="72"/>
        <v>0</v>
      </c>
      <c r="S135" s="78">
        <f t="shared" si="72"/>
        <v>0</v>
      </c>
      <c r="T135" s="78">
        <f t="shared" si="72"/>
        <v>0</v>
      </c>
      <c r="U135" s="78">
        <f t="shared" si="72"/>
        <v>0</v>
      </c>
      <c r="V135" s="78">
        <f t="shared" si="72"/>
        <v>0</v>
      </c>
      <c r="W135" s="78">
        <f t="shared" si="72"/>
        <v>0</v>
      </c>
      <c r="X135" s="78">
        <f t="shared" si="72"/>
        <v>0</v>
      </c>
      <c r="Y135" s="78">
        <f t="shared" si="72"/>
        <v>0</v>
      </c>
      <c r="Z135" s="78">
        <f t="shared" si="72"/>
        <v>0</v>
      </c>
      <c r="AA135" s="78">
        <f t="shared" si="72"/>
        <v>0</v>
      </c>
    </row>
    <row r="137" spans="1:27" ht="43.2">
      <c r="A137" s="204" t="s">
        <v>604</v>
      </c>
      <c r="B137" s="74" t="s">
        <v>605</v>
      </c>
      <c r="C137" s="199"/>
    </row>
    <row r="138" spans="1:27">
      <c r="A138" s="72">
        <f t="shared" ref="A138:A147" si="73">A32</f>
        <v>1</v>
      </c>
      <c r="B138" s="72" t="str">
        <f t="shared" si="67"/>
        <v>Year 1</v>
      </c>
      <c r="C138" s="78">
        <f>C32-C48-C126+C74+C86+C62</f>
        <v>-2.25</v>
      </c>
      <c r="D138" s="78">
        <f t="shared" ref="D138:AA147" si="74">D32-D48-D126+D74+D86+D62</f>
        <v>1.665980394345238</v>
      </c>
      <c r="E138" s="78">
        <f t="shared" si="74"/>
        <v>0</v>
      </c>
      <c r="F138" s="78">
        <f t="shared" si="74"/>
        <v>0</v>
      </c>
      <c r="G138" s="78">
        <f t="shared" si="74"/>
        <v>0</v>
      </c>
      <c r="H138" s="78">
        <f t="shared" si="74"/>
        <v>0</v>
      </c>
      <c r="I138" s="78">
        <f t="shared" si="74"/>
        <v>0</v>
      </c>
      <c r="J138" s="78">
        <f t="shared" si="74"/>
        <v>0</v>
      </c>
      <c r="K138" s="78">
        <f t="shared" si="74"/>
        <v>0</v>
      </c>
      <c r="L138" s="78">
        <f t="shared" si="74"/>
        <v>0</v>
      </c>
      <c r="M138" s="78">
        <f t="shared" si="74"/>
        <v>0</v>
      </c>
      <c r="N138" s="78">
        <f t="shared" si="74"/>
        <v>0</v>
      </c>
      <c r="O138" s="78">
        <f t="shared" si="74"/>
        <v>0</v>
      </c>
      <c r="P138" s="78">
        <f t="shared" si="74"/>
        <v>0</v>
      </c>
      <c r="Q138" s="78">
        <f t="shared" si="74"/>
        <v>0</v>
      </c>
      <c r="R138" s="78">
        <f t="shared" si="74"/>
        <v>0</v>
      </c>
      <c r="S138" s="78">
        <f t="shared" si="74"/>
        <v>0</v>
      </c>
      <c r="T138" s="78">
        <f t="shared" si="74"/>
        <v>0</v>
      </c>
      <c r="U138" s="78">
        <f t="shared" si="74"/>
        <v>0</v>
      </c>
      <c r="V138" s="78">
        <f t="shared" si="74"/>
        <v>0</v>
      </c>
      <c r="W138" s="78">
        <f t="shared" si="74"/>
        <v>0</v>
      </c>
      <c r="X138" s="78">
        <f t="shared" si="74"/>
        <v>0</v>
      </c>
      <c r="Y138" s="78">
        <f t="shared" si="74"/>
        <v>0</v>
      </c>
      <c r="Z138" s="78">
        <f t="shared" si="74"/>
        <v>0</v>
      </c>
      <c r="AA138" s="78">
        <f t="shared" si="74"/>
        <v>0</v>
      </c>
    </row>
    <row r="139" spans="1:27">
      <c r="A139" s="72">
        <f t="shared" si="73"/>
        <v>2</v>
      </c>
      <c r="B139" s="72" t="str">
        <f t="shared" si="67"/>
        <v>Year 2</v>
      </c>
      <c r="C139" s="78">
        <f t="shared" ref="C139:R147" si="75">C33-C49-C127+C75+C87+C63</f>
        <v>-2.25</v>
      </c>
      <c r="D139" s="78">
        <f t="shared" si="75"/>
        <v>0.26153058035714283</v>
      </c>
      <c r="E139" s="78">
        <f t="shared" si="75"/>
        <v>0</v>
      </c>
      <c r="F139" s="78">
        <f t="shared" si="75"/>
        <v>0</v>
      </c>
      <c r="G139" s="78">
        <f t="shared" si="75"/>
        <v>0</v>
      </c>
      <c r="H139" s="78">
        <f t="shared" si="75"/>
        <v>0</v>
      </c>
      <c r="I139" s="78">
        <f t="shared" si="75"/>
        <v>0</v>
      </c>
      <c r="J139" s="78">
        <f t="shared" si="75"/>
        <v>0</v>
      </c>
      <c r="K139" s="78">
        <f t="shared" si="75"/>
        <v>0</v>
      </c>
      <c r="L139" s="78">
        <f t="shared" si="75"/>
        <v>0</v>
      </c>
      <c r="M139" s="78">
        <f t="shared" si="75"/>
        <v>0</v>
      </c>
      <c r="N139" s="78">
        <f t="shared" si="75"/>
        <v>0</v>
      </c>
      <c r="O139" s="78">
        <f t="shared" si="75"/>
        <v>0</v>
      </c>
      <c r="P139" s="78">
        <f t="shared" si="75"/>
        <v>0</v>
      </c>
      <c r="Q139" s="78">
        <f t="shared" si="75"/>
        <v>0</v>
      </c>
      <c r="R139" s="78">
        <f t="shared" si="75"/>
        <v>0</v>
      </c>
      <c r="S139" s="78">
        <f t="shared" si="74"/>
        <v>0</v>
      </c>
      <c r="T139" s="78">
        <f t="shared" si="74"/>
        <v>0</v>
      </c>
      <c r="U139" s="78">
        <f t="shared" si="74"/>
        <v>0</v>
      </c>
      <c r="V139" s="78">
        <f t="shared" si="74"/>
        <v>0</v>
      </c>
      <c r="W139" s="78">
        <f t="shared" si="74"/>
        <v>0</v>
      </c>
      <c r="X139" s="78">
        <f t="shared" si="74"/>
        <v>0</v>
      </c>
      <c r="Y139" s="78">
        <f t="shared" si="74"/>
        <v>0</v>
      </c>
      <c r="Z139" s="78">
        <f t="shared" si="74"/>
        <v>0</v>
      </c>
      <c r="AA139" s="78">
        <f t="shared" si="74"/>
        <v>0</v>
      </c>
    </row>
    <row r="140" spans="1:27">
      <c r="A140" s="72">
        <f t="shared" si="73"/>
        <v>3</v>
      </c>
      <c r="B140" s="72" t="str">
        <f t="shared" si="67"/>
        <v>Year 3</v>
      </c>
      <c r="C140" s="78">
        <f t="shared" si="75"/>
        <v>1.6482382666678541</v>
      </c>
      <c r="D140" s="78">
        <f t="shared" si="74"/>
        <v>0</v>
      </c>
      <c r="E140" s="78">
        <f t="shared" si="74"/>
        <v>0</v>
      </c>
      <c r="F140" s="78">
        <f t="shared" si="74"/>
        <v>0</v>
      </c>
      <c r="G140" s="78">
        <f t="shared" si="74"/>
        <v>0</v>
      </c>
      <c r="H140" s="78">
        <f t="shared" si="74"/>
        <v>0</v>
      </c>
      <c r="I140" s="78">
        <f t="shared" si="74"/>
        <v>0</v>
      </c>
      <c r="J140" s="78">
        <f t="shared" si="74"/>
        <v>0</v>
      </c>
      <c r="K140" s="78">
        <f t="shared" si="74"/>
        <v>0</v>
      </c>
      <c r="L140" s="78">
        <f t="shared" si="74"/>
        <v>0</v>
      </c>
      <c r="M140" s="78">
        <f t="shared" si="74"/>
        <v>0</v>
      </c>
      <c r="N140" s="78">
        <f t="shared" si="74"/>
        <v>0</v>
      </c>
      <c r="O140" s="78">
        <f t="shared" si="74"/>
        <v>0</v>
      </c>
      <c r="P140" s="78">
        <f t="shared" si="74"/>
        <v>0</v>
      </c>
      <c r="Q140" s="78">
        <f t="shared" si="74"/>
        <v>0</v>
      </c>
      <c r="R140" s="78">
        <f t="shared" si="74"/>
        <v>0</v>
      </c>
      <c r="S140" s="78">
        <f t="shared" si="74"/>
        <v>0</v>
      </c>
      <c r="T140" s="78">
        <f t="shared" si="74"/>
        <v>0</v>
      </c>
      <c r="U140" s="78">
        <f t="shared" si="74"/>
        <v>0</v>
      </c>
      <c r="V140" s="78">
        <f t="shared" si="74"/>
        <v>0</v>
      </c>
      <c r="W140" s="78">
        <f t="shared" si="74"/>
        <v>0</v>
      </c>
      <c r="X140" s="78">
        <f t="shared" si="74"/>
        <v>0</v>
      </c>
      <c r="Y140" s="78">
        <f t="shared" si="74"/>
        <v>0</v>
      </c>
      <c r="Z140" s="78">
        <f t="shared" si="74"/>
        <v>0</v>
      </c>
      <c r="AA140" s="78">
        <f t="shared" si="74"/>
        <v>0</v>
      </c>
    </row>
    <row r="141" spans="1:27">
      <c r="A141" s="72">
        <f t="shared" si="73"/>
        <v>4</v>
      </c>
      <c r="B141" s="72" t="str">
        <f t="shared" si="67"/>
        <v>Year 4</v>
      </c>
      <c r="C141" s="78">
        <f t="shared" si="75"/>
        <v>4.4666160652818068</v>
      </c>
      <c r="D141" s="78">
        <f t="shared" si="74"/>
        <v>0</v>
      </c>
      <c r="E141" s="78">
        <f t="shared" si="74"/>
        <v>0</v>
      </c>
      <c r="F141" s="78">
        <f t="shared" si="74"/>
        <v>0</v>
      </c>
      <c r="G141" s="78">
        <f t="shared" si="74"/>
        <v>0</v>
      </c>
      <c r="H141" s="78">
        <f t="shared" si="74"/>
        <v>0</v>
      </c>
      <c r="I141" s="78">
        <f t="shared" si="74"/>
        <v>0</v>
      </c>
      <c r="J141" s="78">
        <f t="shared" si="74"/>
        <v>0</v>
      </c>
      <c r="K141" s="78">
        <f t="shared" si="74"/>
        <v>0</v>
      </c>
      <c r="L141" s="78">
        <f t="shared" si="74"/>
        <v>0</v>
      </c>
      <c r="M141" s="78">
        <f t="shared" si="74"/>
        <v>0</v>
      </c>
      <c r="N141" s="78">
        <f t="shared" si="74"/>
        <v>0</v>
      </c>
      <c r="O141" s="78">
        <f t="shared" si="74"/>
        <v>0</v>
      </c>
      <c r="P141" s="78">
        <f t="shared" si="74"/>
        <v>0</v>
      </c>
      <c r="Q141" s="78">
        <f t="shared" si="74"/>
        <v>0</v>
      </c>
      <c r="R141" s="78">
        <f t="shared" si="74"/>
        <v>0</v>
      </c>
      <c r="S141" s="78">
        <f t="shared" si="74"/>
        <v>0</v>
      </c>
      <c r="T141" s="78">
        <f t="shared" si="74"/>
        <v>0</v>
      </c>
      <c r="U141" s="78">
        <f t="shared" si="74"/>
        <v>0</v>
      </c>
      <c r="V141" s="78">
        <f t="shared" si="74"/>
        <v>0</v>
      </c>
      <c r="W141" s="78">
        <f t="shared" si="74"/>
        <v>0</v>
      </c>
      <c r="X141" s="78">
        <f t="shared" si="74"/>
        <v>0</v>
      </c>
      <c r="Y141" s="78">
        <f t="shared" si="74"/>
        <v>0</v>
      </c>
      <c r="Z141" s="78">
        <f t="shared" si="74"/>
        <v>0</v>
      </c>
      <c r="AA141" s="78">
        <f t="shared" si="74"/>
        <v>0</v>
      </c>
    </row>
    <row r="142" spans="1:27">
      <c r="A142" s="72">
        <f t="shared" si="73"/>
        <v>5</v>
      </c>
      <c r="B142" s="72" t="str">
        <f t="shared" si="67"/>
        <v>Year 5</v>
      </c>
      <c r="C142" s="78">
        <f t="shared" si="75"/>
        <v>5.220185349711306</v>
      </c>
      <c r="D142" s="78">
        <f t="shared" si="74"/>
        <v>0</v>
      </c>
      <c r="E142" s="78">
        <f t="shared" si="74"/>
        <v>0</v>
      </c>
      <c r="F142" s="78">
        <f t="shared" si="74"/>
        <v>0</v>
      </c>
      <c r="G142" s="78">
        <f t="shared" si="74"/>
        <v>0</v>
      </c>
      <c r="H142" s="78">
        <f t="shared" si="74"/>
        <v>0</v>
      </c>
      <c r="I142" s="78">
        <f t="shared" si="74"/>
        <v>0</v>
      </c>
      <c r="J142" s="78">
        <f t="shared" si="74"/>
        <v>0</v>
      </c>
      <c r="K142" s="78">
        <f t="shared" si="74"/>
        <v>0</v>
      </c>
      <c r="L142" s="78">
        <f t="shared" si="74"/>
        <v>0</v>
      </c>
      <c r="M142" s="78">
        <f t="shared" si="74"/>
        <v>0</v>
      </c>
      <c r="N142" s="78">
        <f t="shared" si="74"/>
        <v>0</v>
      </c>
      <c r="O142" s="78">
        <f t="shared" si="74"/>
        <v>0</v>
      </c>
      <c r="P142" s="78">
        <f t="shared" si="74"/>
        <v>0</v>
      </c>
      <c r="Q142" s="78">
        <f t="shared" si="74"/>
        <v>0</v>
      </c>
      <c r="R142" s="78">
        <f t="shared" si="74"/>
        <v>0</v>
      </c>
      <c r="S142" s="78">
        <f t="shared" si="74"/>
        <v>0</v>
      </c>
      <c r="T142" s="78">
        <f t="shared" si="74"/>
        <v>0</v>
      </c>
      <c r="U142" s="78">
        <f t="shared" si="74"/>
        <v>0</v>
      </c>
      <c r="V142" s="78">
        <f t="shared" si="74"/>
        <v>0</v>
      </c>
      <c r="W142" s="78">
        <f t="shared" si="74"/>
        <v>0</v>
      </c>
      <c r="X142" s="78">
        <f t="shared" si="74"/>
        <v>0</v>
      </c>
      <c r="Y142" s="78">
        <f t="shared" si="74"/>
        <v>0</v>
      </c>
      <c r="Z142" s="78">
        <f t="shared" si="74"/>
        <v>0</v>
      </c>
      <c r="AA142" s="78">
        <f t="shared" si="74"/>
        <v>0</v>
      </c>
    </row>
    <row r="143" spans="1:27">
      <c r="A143" s="72">
        <f t="shared" si="73"/>
        <v>6</v>
      </c>
      <c r="B143" s="72" t="str">
        <f t="shared" si="67"/>
        <v>Year 6</v>
      </c>
      <c r="C143" s="78">
        <f t="shared" si="75"/>
        <v>6.1137435688757353</v>
      </c>
      <c r="D143" s="78">
        <f t="shared" si="74"/>
        <v>0</v>
      </c>
      <c r="E143" s="78">
        <f t="shared" si="74"/>
        <v>0</v>
      </c>
      <c r="F143" s="78">
        <f t="shared" si="74"/>
        <v>0</v>
      </c>
      <c r="G143" s="78">
        <f t="shared" si="74"/>
        <v>0</v>
      </c>
      <c r="H143" s="78">
        <f t="shared" si="74"/>
        <v>0</v>
      </c>
      <c r="I143" s="78">
        <f t="shared" si="74"/>
        <v>0</v>
      </c>
      <c r="J143" s="78">
        <f t="shared" si="74"/>
        <v>0</v>
      </c>
      <c r="K143" s="78">
        <f t="shared" si="74"/>
        <v>0</v>
      </c>
      <c r="L143" s="78">
        <f t="shared" si="74"/>
        <v>0</v>
      </c>
      <c r="M143" s="78">
        <f t="shared" si="74"/>
        <v>0</v>
      </c>
      <c r="N143" s="78">
        <f t="shared" si="74"/>
        <v>0</v>
      </c>
      <c r="O143" s="78">
        <f t="shared" si="74"/>
        <v>0</v>
      </c>
      <c r="P143" s="78">
        <f t="shared" si="74"/>
        <v>0</v>
      </c>
      <c r="Q143" s="78">
        <f t="shared" si="74"/>
        <v>0</v>
      </c>
      <c r="R143" s="78">
        <f t="shared" si="74"/>
        <v>0</v>
      </c>
      <c r="S143" s="78">
        <f t="shared" si="74"/>
        <v>0</v>
      </c>
      <c r="T143" s="78">
        <f t="shared" si="74"/>
        <v>0</v>
      </c>
      <c r="U143" s="78">
        <f t="shared" si="74"/>
        <v>0</v>
      </c>
      <c r="V143" s="78">
        <f t="shared" si="74"/>
        <v>0</v>
      </c>
      <c r="W143" s="78">
        <f t="shared" si="74"/>
        <v>0</v>
      </c>
      <c r="X143" s="78">
        <f t="shared" si="74"/>
        <v>0</v>
      </c>
      <c r="Y143" s="78">
        <f t="shared" si="74"/>
        <v>0</v>
      </c>
      <c r="Z143" s="78">
        <f t="shared" si="74"/>
        <v>0</v>
      </c>
      <c r="AA143" s="78">
        <f t="shared" si="74"/>
        <v>0</v>
      </c>
    </row>
    <row r="144" spans="1:27">
      <c r="A144" s="72">
        <f t="shared" si="73"/>
        <v>7</v>
      </c>
      <c r="B144" s="72" t="str">
        <f t="shared" si="67"/>
        <v>Year 7</v>
      </c>
      <c r="C144" s="78">
        <f t="shared" si="75"/>
        <v>3.5884907901515359</v>
      </c>
      <c r="D144" s="78">
        <f t="shared" si="74"/>
        <v>0</v>
      </c>
      <c r="E144" s="78">
        <f t="shared" si="74"/>
        <v>0</v>
      </c>
      <c r="F144" s="78">
        <f t="shared" si="74"/>
        <v>0</v>
      </c>
      <c r="G144" s="78">
        <f t="shared" si="74"/>
        <v>0</v>
      </c>
      <c r="H144" s="78">
        <f t="shared" si="74"/>
        <v>0</v>
      </c>
      <c r="I144" s="78">
        <f t="shared" si="74"/>
        <v>0</v>
      </c>
      <c r="J144" s="78">
        <f t="shared" si="74"/>
        <v>0</v>
      </c>
      <c r="K144" s="78">
        <f t="shared" si="74"/>
        <v>0</v>
      </c>
      <c r="L144" s="78">
        <f t="shared" si="74"/>
        <v>0</v>
      </c>
      <c r="M144" s="78">
        <f t="shared" si="74"/>
        <v>0</v>
      </c>
      <c r="N144" s="78">
        <f t="shared" si="74"/>
        <v>0</v>
      </c>
      <c r="O144" s="78">
        <f t="shared" si="74"/>
        <v>0</v>
      </c>
      <c r="P144" s="78">
        <f t="shared" si="74"/>
        <v>0</v>
      </c>
      <c r="Q144" s="78">
        <f t="shared" si="74"/>
        <v>0</v>
      </c>
      <c r="R144" s="78">
        <f t="shared" si="74"/>
        <v>0</v>
      </c>
      <c r="S144" s="78">
        <f t="shared" si="74"/>
        <v>0</v>
      </c>
      <c r="T144" s="78">
        <f t="shared" si="74"/>
        <v>0</v>
      </c>
      <c r="U144" s="78">
        <f t="shared" si="74"/>
        <v>0</v>
      </c>
      <c r="V144" s="78">
        <f t="shared" si="74"/>
        <v>0</v>
      </c>
      <c r="W144" s="78">
        <f t="shared" si="74"/>
        <v>0</v>
      </c>
      <c r="X144" s="78">
        <f t="shared" si="74"/>
        <v>0</v>
      </c>
      <c r="Y144" s="78">
        <f t="shared" si="74"/>
        <v>0</v>
      </c>
      <c r="Z144" s="78">
        <f t="shared" si="74"/>
        <v>0</v>
      </c>
      <c r="AA144" s="78">
        <f t="shared" si="74"/>
        <v>0</v>
      </c>
    </row>
    <row r="145" spans="1:27">
      <c r="A145" s="72">
        <f t="shared" si="73"/>
        <v>8</v>
      </c>
      <c r="B145" s="72" t="str">
        <f t="shared" si="67"/>
        <v>Year 8</v>
      </c>
      <c r="C145" s="78">
        <f t="shared" si="75"/>
        <v>0</v>
      </c>
      <c r="D145" s="78">
        <f t="shared" si="74"/>
        <v>0</v>
      </c>
      <c r="E145" s="78">
        <f t="shared" si="74"/>
        <v>0</v>
      </c>
      <c r="F145" s="78">
        <f t="shared" si="74"/>
        <v>0</v>
      </c>
      <c r="G145" s="78">
        <f t="shared" si="74"/>
        <v>0</v>
      </c>
      <c r="H145" s="78">
        <f t="shared" si="74"/>
        <v>0</v>
      </c>
      <c r="I145" s="78">
        <f t="shared" si="74"/>
        <v>0</v>
      </c>
      <c r="J145" s="78">
        <f t="shared" si="74"/>
        <v>0</v>
      </c>
      <c r="K145" s="78">
        <f t="shared" si="74"/>
        <v>0</v>
      </c>
      <c r="L145" s="78">
        <f t="shared" si="74"/>
        <v>0</v>
      </c>
      <c r="M145" s="78">
        <f t="shared" si="74"/>
        <v>0</v>
      </c>
      <c r="N145" s="78">
        <f t="shared" si="74"/>
        <v>0</v>
      </c>
      <c r="O145" s="78">
        <f t="shared" si="74"/>
        <v>0</v>
      </c>
      <c r="P145" s="78">
        <f t="shared" si="74"/>
        <v>0</v>
      </c>
      <c r="Q145" s="78">
        <f t="shared" si="74"/>
        <v>0</v>
      </c>
      <c r="R145" s="78">
        <f t="shared" si="74"/>
        <v>0</v>
      </c>
      <c r="S145" s="78">
        <f t="shared" si="74"/>
        <v>0</v>
      </c>
      <c r="T145" s="78">
        <f t="shared" si="74"/>
        <v>0</v>
      </c>
      <c r="U145" s="78">
        <f t="shared" si="74"/>
        <v>0</v>
      </c>
      <c r="V145" s="78">
        <f t="shared" si="74"/>
        <v>0</v>
      </c>
      <c r="W145" s="78">
        <f t="shared" si="74"/>
        <v>0</v>
      </c>
      <c r="X145" s="78">
        <f t="shared" si="74"/>
        <v>0</v>
      </c>
      <c r="Y145" s="78">
        <f t="shared" si="74"/>
        <v>0</v>
      </c>
      <c r="Z145" s="78">
        <f t="shared" si="74"/>
        <v>0</v>
      </c>
      <c r="AA145" s="78">
        <f t="shared" si="74"/>
        <v>0</v>
      </c>
    </row>
    <row r="146" spans="1:27">
      <c r="A146" s="72">
        <f t="shared" si="73"/>
        <v>9</v>
      </c>
      <c r="B146" s="72" t="str">
        <f t="shared" si="67"/>
        <v>Year 9</v>
      </c>
      <c r="C146" s="78">
        <f t="shared" si="75"/>
        <v>0</v>
      </c>
      <c r="D146" s="78">
        <f t="shared" si="74"/>
        <v>0</v>
      </c>
      <c r="E146" s="78">
        <f t="shared" si="74"/>
        <v>0</v>
      </c>
      <c r="F146" s="78">
        <f t="shared" si="74"/>
        <v>0</v>
      </c>
      <c r="G146" s="78">
        <f t="shared" si="74"/>
        <v>0</v>
      </c>
      <c r="H146" s="78">
        <f t="shared" si="74"/>
        <v>0</v>
      </c>
      <c r="I146" s="78">
        <f t="shared" si="74"/>
        <v>0</v>
      </c>
      <c r="J146" s="78">
        <f t="shared" si="74"/>
        <v>0</v>
      </c>
      <c r="K146" s="78">
        <f t="shared" si="74"/>
        <v>0</v>
      </c>
      <c r="L146" s="78">
        <f t="shared" si="74"/>
        <v>0</v>
      </c>
      <c r="M146" s="78">
        <f t="shared" si="74"/>
        <v>0</v>
      </c>
      <c r="N146" s="78">
        <f t="shared" si="74"/>
        <v>0</v>
      </c>
      <c r="O146" s="78">
        <f t="shared" si="74"/>
        <v>0</v>
      </c>
      <c r="P146" s="78">
        <f t="shared" si="74"/>
        <v>0</v>
      </c>
      <c r="Q146" s="78">
        <f t="shared" si="74"/>
        <v>0</v>
      </c>
      <c r="R146" s="78">
        <f t="shared" si="74"/>
        <v>0</v>
      </c>
      <c r="S146" s="78">
        <f t="shared" si="74"/>
        <v>0</v>
      </c>
      <c r="T146" s="78">
        <f t="shared" si="74"/>
        <v>0</v>
      </c>
      <c r="U146" s="78">
        <f t="shared" si="74"/>
        <v>0</v>
      </c>
      <c r="V146" s="78">
        <f t="shared" si="74"/>
        <v>0</v>
      </c>
      <c r="W146" s="78">
        <f t="shared" si="74"/>
        <v>0</v>
      </c>
      <c r="X146" s="78">
        <f t="shared" si="74"/>
        <v>0</v>
      </c>
      <c r="Y146" s="78">
        <f t="shared" si="74"/>
        <v>0</v>
      </c>
      <c r="Z146" s="78">
        <f t="shared" si="74"/>
        <v>0</v>
      </c>
      <c r="AA146" s="78">
        <f t="shared" si="74"/>
        <v>0</v>
      </c>
    </row>
    <row r="147" spans="1:27">
      <c r="A147" s="72">
        <f t="shared" si="73"/>
        <v>10</v>
      </c>
      <c r="B147" s="72" t="str">
        <f t="shared" si="67"/>
        <v>Year 10</v>
      </c>
      <c r="C147" s="78">
        <f t="shared" si="75"/>
        <v>0</v>
      </c>
      <c r="D147" s="78">
        <f t="shared" si="74"/>
        <v>0</v>
      </c>
      <c r="E147" s="78">
        <f t="shared" si="74"/>
        <v>0</v>
      </c>
      <c r="F147" s="78">
        <f t="shared" si="74"/>
        <v>0</v>
      </c>
      <c r="G147" s="78">
        <f t="shared" si="74"/>
        <v>0</v>
      </c>
      <c r="H147" s="78">
        <f t="shared" si="74"/>
        <v>0</v>
      </c>
      <c r="I147" s="78">
        <f t="shared" si="74"/>
        <v>0</v>
      </c>
      <c r="J147" s="78">
        <f t="shared" si="74"/>
        <v>0</v>
      </c>
      <c r="K147" s="78">
        <f t="shared" si="74"/>
        <v>0</v>
      </c>
      <c r="L147" s="78">
        <f t="shared" si="74"/>
        <v>0</v>
      </c>
      <c r="M147" s="78">
        <f t="shared" si="74"/>
        <v>0</v>
      </c>
      <c r="N147" s="78">
        <f t="shared" si="74"/>
        <v>0</v>
      </c>
      <c r="O147" s="78">
        <f t="shared" si="74"/>
        <v>0</v>
      </c>
      <c r="P147" s="78">
        <f t="shared" si="74"/>
        <v>0</v>
      </c>
      <c r="Q147" s="78">
        <f t="shared" si="74"/>
        <v>0</v>
      </c>
      <c r="R147" s="78">
        <f t="shared" si="74"/>
        <v>0</v>
      </c>
      <c r="S147" s="78">
        <f t="shared" si="74"/>
        <v>0</v>
      </c>
      <c r="T147" s="78">
        <f t="shared" si="74"/>
        <v>0</v>
      </c>
      <c r="U147" s="78">
        <f t="shared" si="74"/>
        <v>0</v>
      </c>
      <c r="V147" s="78">
        <f t="shared" si="74"/>
        <v>0</v>
      </c>
      <c r="W147" s="78">
        <f t="shared" si="74"/>
        <v>0</v>
      </c>
      <c r="X147" s="78">
        <f t="shared" si="74"/>
        <v>0</v>
      </c>
      <c r="Y147" s="78">
        <f t="shared" si="74"/>
        <v>0</v>
      </c>
      <c r="Z147" s="78">
        <f t="shared" si="74"/>
        <v>0</v>
      </c>
      <c r="AA147" s="78">
        <f t="shared" si="74"/>
        <v>0</v>
      </c>
    </row>
    <row r="149" spans="1:27">
      <c r="A149" s="199"/>
    </row>
    <row r="150" spans="1:27">
      <c r="A150" s="95"/>
    </row>
    <row r="151" spans="1:27">
      <c r="A151" s="76" t="s">
        <v>606</v>
      </c>
    </row>
    <row r="152" spans="1:27" ht="43.2">
      <c r="A152" s="105" t="s">
        <v>607</v>
      </c>
      <c r="B152" s="74" t="s">
        <v>608</v>
      </c>
    </row>
    <row r="153" spans="1:27">
      <c r="A153" s="72">
        <f t="shared" ref="A153:A162" si="76">A32</f>
        <v>1</v>
      </c>
      <c r="B153" s="72" t="str">
        <f t="shared" si="67"/>
        <v>Year 1</v>
      </c>
      <c r="C153" s="79">
        <f t="shared" ref="C153:L162" si="77">IFERROR(C$14*C$7*(1+C$4)^$A153*C$23,0)</f>
        <v>10867.5</v>
      </c>
      <c r="D153" s="79">
        <f t="shared" si="77"/>
        <v>103320</v>
      </c>
      <c r="E153" s="79">
        <f t="shared" si="77"/>
        <v>0</v>
      </c>
      <c r="F153" s="79">
        <f t="shared" si="77"/>
        <v>0</v>
      </c>
      <c r="G153" s="79">
        <f t="shared" si="77"/>
        <v>0</v>
      </c>
      <c r="H153" s="79">
        <f t="shared" si="77"/>
        <v>0</v>
      </c>
      <c r="I153" s="79">
        <f t="shared" si="77"/>
        <v>0</v>
      </c>
      <c r="J153" s="79">
        <f t="shared" si="77"/>
        <v>0</v>
      </c>
      <c r="K153" s="79">
        <f t="shared" si="77"/>
        <v>0</v>
      </c>
      <c r="L153" s="79">
        <f t="shared" si="77"/>
        <v>0</v>
      </c>
      <c r="M153" s="79">
        <f t="shared" ref="M153:AA162" si="78">IFERROR(M$14*M$7*(1+M$4)^$A153*M$23,0)</f>
        <v>0</v>
      </c>
      <c r="N153" s="79">
        <f t="shared" si="78"/>
        <v>0</v>
      </c>
      <c r="O153" s="79">
        <f t="shared" si="78"/>
        <v>0</v>
      </c>
      <c r="P153" s="79">
        <f t="shared" si="78"/>
        <v>0</v>
      </c>
      <c r="Q153" s="79">
        <f t="shared" si="78"/>
        <v>0</v>
      </c>
      <c r="R153" s="79">
        <f t="shared" si="78"/>
        <v>0</v>
      </c>
      <c r="S153" s="79">
        <f t="shared" si="78"/>
        <v>0</v>
      </c>
      <c r="T153" s="79">
        <f t="shared" si="78"/>
        <v>0</v>
      </c>
      <c r="U153" s="79">
        <f t="shared" si="78"/>
        <v>0</v>
      </c>
      <c r="V153" s="79">
        <f t="shared" si="78"/>
        <v>0</v>
      </c>
      <c r="W153" s="79">
        <f t="shared" si="78"/>
        <v>0</v>
      </c>
      <c r="X153" s="79">
        <f t="shared" si="78"/>
        <v>0</v>
      </c>
      <c r="Y153" s="79">
        <f t="shared" si="78"/>
        <v>0</v>
      </c>
      <c r="Z153" s="79">
        <f t="shared" si="78"/>
        <v>0</v>
      </c>
      <c r="AA153" s="79">
        <f t="shared" si="78"/>
        <v>0</v>
      </c>
    </row>
    <row r="154" spans="1:27">
      <c r="A154" s="77">
        <f t="shared" si="76"/>
        <v>2</v>
      </c>
      <c r="B154" s="72" t="str">
        <f t="shared" si="67"/>
        <v>Year 2</v>
      </c>
      <c r="C154" s="79">
        <f t="shared" si="77"/>
        <v>12497.624999999998</v>
      </c>
      <c r="D154" s="79">
        <f t="shared" si="77"/>
        <v>105903</v>
      </c>
      <c r="E154" s="79">
        <f t="shared" si="77"/>
        <v>0</v>
      </c>
      <c r="F154" s="79">
        <f t="shared" si="77"/>
        <v>0</v>
      </c>
      <c r="G154" s="79">
        <f t="shared" si="77"/>
        <v>0</v>
      </c>
      <c r="H154" s="79">
        <f t="shared" si="77"/>
        <v>0</v>
      </c>
      <c r="I154" s="79">
        <f t="shared" si="77"/>
        <v>0</v>
      </c>
      <c r="J154" s="79">
        <f t="shared" si="77"/>
        <v>0</v>
      </c>
      <c r="K154" s="79">
        <f t="shared" si="77"/>
        <v>0</v>
      </c>
      <c r="L154" s="79">
        <f t="shared" si="77"/>
        <v>0</v>
      </c>
      <c r="M154" s="79">
        <f t="shared" si="78"/>
        <v>0</v>
      </c>
      <c r="N154" s="79">
        <f t="shared" si="78"/>
        <v>0</v>
      </c>
      <c r="O154" s="79">
        <f t="shared" si="78"/>
        <v>0</v>
      </c>
      <c r="P154" s="79">
        <f t="shared" si="78"/>
        <v>0</v>
      </c>
      <c r="Q154" s="79">
        <f t="shared" si="78"/>
        <v>0</v>
      </c>
      <c r="R154" s="79">
        <f t="shared" si="78"/>
        <v>0</v>
      </c>
      <c r="S154" s="79">
        <f t="shared" si="78"/>
        <v>0</v>
      </c>
      <c r="T154" s="79">
        <f t="shared" si="78"/>
        <v>0</v>
      </c>
      <c r="U154" s="79">
        <f t="shared" si="78"/>
        <v>0</v>
      </c>
      <c r="V154" s="79">
        <f t="shared" si="78"/>
        <v>0</v>
      </c>
      <c r="W154" s="79">
        <f t="shared" si="78"/>
        <v>0</v>
      </c>
      <c r="X154" s="79">
        <f t="shared" si="78"/>
        <v>0</v>
      </c>
      <c r="Y154" s="79">
        <f t="shared" si="78"/>
        <v>0</v>
      </c>
      <c r="Z154" s="79">
        <f t="shared" si="78"/>
        <v>0</v>
      </c>
      <c r="AA154" s="79">
        <f t="shared" si="78"/>
        <v>0</v>
      </c>
    </row>
    <row r="155" spans="1:27">
      <c r="A155" s="77">
        <f t="shared" si="76"/>
        <v>3</v>
      </c>
      <c r="B155" s="72" t="str">
        <f t="shared" si="67"/>
        <v>Year 3</v>
      </c>
      <c r="C155" s="79">
        <f t="shared" si="77"/>
        <v>14372.268749999996</v>
      </c>
      <c r="D155" s="79">
        <f t="shared" si="77"/>
        <v>108550.57499999998</v>
      </c>
      <c r="E155" s="79">
        <f t="shared" si="77"/>
        <v>0</v>
      </c>
      <c r="F155" s="79">
        <f t="shared" si="77"/>
        <v>0</v>
      </c>
      <c r="G155" s="79">
        <f t="shared" si="77"/>
        <v>0</v>
      </c>
      <c r="H155" s="79">
        <f t="shared" si="77"/>
        <v>0</v>
      </c>
      <c r="I155" s="79">
        <f t="shared" si="77"/>
        <v>0</v>
      </c>
      <c r="J155" s="79">
        <f t="shared" si="77"/>
        <v>0</v>
      </c>
      <c r="K155" s="79">
        <f t="shared" si="77"/>
        <v>0</v>
      </c>
      <c r="L155" s="79">
        <f t="shared" si="77"/>
        <v>0</v>
      </c>
      <c r="M155" s="79">
        <f t="shared" si="78"/>
        <v>0</v>
      </c>
      <c r="N155" s="79">
        <f t="shared" si="78"/>
        <v>0</v>
      </c>
      <c r="O155" s="79">
        <f t="shared" si="78"/>
        <v>0</v>
      </c>
      <c r="P155" s="79">
        <f t="shared" si="78"/>
        <v>0</v>
      </c>
      <c r="Q155" s="79">
        <f t="shared" si="78"/>
        <v>0</v>
      </c>
      <c r="R155" s="79">
        <f t="shared" si="78"/>
        <v>0</v>
      </c>
      <c r="S155" s="79">
        <f t="shared" si="78"/>
        <v>0</v>
      </c>
      <c r="T155" s="79">
        <f t="shared" si="78"/>
        <v>0</v>
      </c>
      <c r="U155" s="79">
        <f t="shared" si="78"/>
        <v>0</v>
      </c>
      <c r="V155" s="79">
        <f t="shared" si="78"/>
        <v>0</v>
      </c>
      <c r="W155" s="79">
        <f t="shared" si="78"/>
        <v>0</v>
      </c>
      <c r="X155" s="79">
        <f t="shared" si="78"/>
        <v>0</v>
      </c>
      <c r="Y155" s="79">
        <f t="shared" si="78"/>
        <v>0</v>
      </c>
      <c r="Z155" s="79">
        <f t="shared" si="78"/>
        <v>0</v>
      </c>
      <c r="AA155" s="79">
        <f t="shared" si="78"/>
        <v>0</v>
      </c>
    </row>
    <row r="156" spans="1:27">
      <c r="A156" s="77">
        <f t="shared" si="76"/>
        <v>4</v>
      </c>
      <c r="B156" s="72" t="str">
        <f t="shared" si="67"/>
        <v>Year 4</v>
      </c>
      <c r="C156" s="79">
        <f t="shared" si="77"/>
        <v>16528.109062499992</v>
      </c>
      <c r="D156" s="79">
        <f t="shared" si="77"/>
        <v>111264.33937499998</v>
      </c>
      <c r="E156" s="79">
        <f t="shared" si="77"/>
        <v>0</v>
      </c>
      <c r="F156" s="79">
        <f t="shared" si="77"/>
        <v>0</v>
      </c>
      <c r="G156" s="79">
        <f t="shared" si="77"/>
        <v>0</v>
      </c>
      <c r="H156" s="79">
        <f t="shared" si="77"/>
        <v>0</v>
      </c>
      <c r="I156" s="79">
        <f t="shared" si="77"/>
        <v>0</v>
      </c>
      <c r="J156" s="79">
        <f t="shared" si="77"/>
        <v>0</v>
      </c>
      <c r="K156" s="79">
        <f t="shared" si="77"/>
        <v>0</v>
      </c>
      <c r="L156" s="79">
        <f t="shared" si="77"/>
        <v>0</v>
      </c>
      <c r="M156" s="79">
        <f t="shared" si="78"/>
        <v>0</v>
      </c>
      <c r="N156" s="79">
        <f t="shared" si="78"/>
        <v>0</v>
      </c>
      <c r="O156" s="79">
        <f t="shared" si="78"/>
        <v>0</v>
      </c>
      <c r="P156" s="79">
        <f t="shared" si="78"/>
        <v>0</v>
      </c>
      <c r="Q156" s="79">
        <f t="shared" si="78"/>
        <v>0</v>
      </c>
      <c r="R156" s="79">
        <f t="shared" si="78"/>
        <v>0</v>
      </c>
      <c r="S156" s="79">
        <f t="shared" si="78"/>
        <v>0</v>
      </c>
      <c r="T156" s="79">
        <f t="shared" si="78"/>
        <v>0</v>
      </c>
      <c r="U156" s="79">
        <f t="shared" si="78"/>
        <v>0</v>
      </c>
      <c r="V156" s="79">
        <f t="shared" si="78"/>
        <v>0</v>
      </c>
      <c r="W156" s="79">
        <f t="shared" si="78"/>
        <v>0</v>
      </c>
      <c r="X156" s="79">
        <f t="shared" si="78"/>
        <v>0</v>
      </c>
      <c r="Y156" s="79">
        <f t="shared" si="78"/>
        <v>0</v>
      </c>
      <c r="Z156" s="79">
        <f t="shared" si="78"/>
        <v>0</v>
      </c>
      <c r="AA156" s="79">
        <f t="shared" si="78"/>
        <v>0</v>
      </c>
    </row>
    <row r="157" spans="1:27">
      <c r="A157" s="77">
        <f t="shared" si="76"/>
        <v>5</v>
      </c>
      <c r="B157" s="72" t="str">
        <f t="shared" si="67"/>
        <v>Year 5</v>
      </c>
      <c r="C157" s="79">
        <f t="shared" si="77"/>
        <v>19007.325421874993</v>
      </c>
      <c r="D157" s="79">
        <f t="shared" si="77"/>
        <v>114045.94785937498</v>
      </c>
      <c r="E157" s="79">
        <f t="shared" si="77"/>
        <v>0</v>
      </c>
      <c r="F157" s="79">
        <f t="shared" si="77"/>
        <v>0</v>
      </c>
      <c r="G157" s="79">
        <f t="shared" si="77"/>
        <v>0</v>
      </c>
      <c r="H157" s="79">
        <f t="shared" si="77"/>
        <v>0</v>
      </c>
      <c r="I157" s="79">
        <f t="shared" si="77"/>
        <v>0</v>
      </c>
      <c r="J157" s="79">
        <f t="shared" si="77"/>
        <v>0</v>
      </c>
      <c r="K157" s="79">
        <f t="shared" si="77"/>
        <v>0</v>
      </c>
      <c r="L157" s="79">
        <f t="shared" si="77"/>
        <v>0</v>
      </c>
      <c r="M157" s="79">
        <f t="shared" si="78"/>
        <v>0</v>
      </c>
      <c r="N157" s="79">
        <f t="shared" si="78"/>
        <v>0</v>
      </c>
      <c r="O157" s="79">
        <f t="shared" si="78"/>
        <v>0</v>
      </c>
      <c r="P157" s="79">
        <f t="shared" si="78"/>
        <v>0</v>
      </c>
      <c r="Q157" s="79">
        <f t="shared" si="78"/>
        <v>0</v>
      </c>
      <c r="R157" s="79">
        <f t="shared" si="78"/>
        <v>0</v>
      </c>
      <c r="S157" s="79">
        <f t="shared" si="78"/>
        <v>0</v>
      </c>
      <c r="T157" s="79">
        <f t="shared" si="78"/>
        <v>0</v>
      </c>
      <c r="U157" s="79">
        <f t="shared" si="78"/>
        <v>0</v>
      </c>
      <c r="V157" s="79">
        <f t="shared" si="78"/>
        <v>0</v>
      </c>
      <c r="W157" s="79">
        <f t="shared" si="78"/>
        <v>0</v>
      </c>
      <c r="X157" s="79">
        <f t="shared" si="78"/>
        <v>0</v>
      </c>
      <c r="Y157" s="79">
        <f t="shared" si="78"/>
        <v>0</v>
      </c>
      <c r="Z157" s="79">
        <f t="shared" si="78"/>
        <v>0</v>
      </c>
      <c r="AA157" s="79">
        <f t="shared" si="78"/>
        <v>0</v>
      </c>
    </row>
    <row r="158" spans="1:27">
      <c r="A158" s="77">
        <f t="shared" si="76"/>
        <v>6</v>
      </c>
      <c r="B158" s="72" t="str">
        <f t="shared" si="67"/>
        <v>Year 6</v>
      </c>
      <c r="C158" s="79">
        <f t="shared" si="77"/>
        <v>21858.424235156239</v>
      </c>
      <c r="D158" s="79">
        <f t="shared" si="77"/>
        <v>116897.09655585935</v>
      </c>
      <c r="E158" s="79">
        <f t="shared" si="77"/>
        <v>0</v>
      </c>
      <c r="F158" s="79">
        <f t="shared" si="77"/>
        <v>0</v>
      </c>
      <c r="G158" s="79">
        <f t="shared" si="77"/>
        <v>0</v>
      </c>
      <c r="H158" s="79">
        <f t="shared" si="77"/>
        <v>0</v>
      </c>
      <c r="I158" s="79">
        <f t="shared" si="77"/>
        <v>0</v>
      </c>
      <c r="J158" s="79">
        <f t="shared" si="77"/>
        <v>0</v>
      </c>
      <c r="K158" s="79">
        <f t="shared" si="77"/>
        <v>0</v>
      </c>
      <c r="L158" s="79">
        <f t="shared" si="77"/>
        <v>0</v>
      </c>
      <c r="M158" s="79">
        <f t="shared" si="78"/>
        <v>0</v>
      </c>
      <c r="N158" s="79">
        <f t="shared" si="78"/>
        <v>0</v>
      </c>
      <c r="O158" s="79">
        <f t="shared" si="78"/>
        <v>0</v>
      </c>
      <c r="P158" s="79">
        <f t="shared" si="78"/>
        <v>0</v>
      </c>
      <c r="Q158" s="79">
        <f t="shared" si="78"/>
        <v>0</v>
      </c>
      <c r="R158" s="79">
        <f t="shared" si="78"/>
        <v>0</v>
      </c>
      <c r="S158" s="79">
        <f t="shared" si="78"/>
        <v>0</v>
      </c>
      <c r="T158" s="79">
        <f t="shared" si="78"/>
        <v>0</v>
      </c>
      <c r="U158" s="79">
        <f t="shared" si="78"/>
        <v>0</v>
      </c>
      <c r="V158" s="79">
        <f t="shared" si="78"/>
        <v>0</v>
      </c>
      <c r="W158" s="79">
        <f t="shared" si="78"/>
        <v>0</v>
      </c>
      <c r="X158" s="79">
        <f t="shared" si="78"/>
        <v>0</v>
      </c>
      <c r="Y158" s="79">
        <f t="shared" si="78"/>
        <v>0</v>
      </c>
      <c r="Z158" s="79">
        <f t="shared" si="78"/>
        <v>0</v>
      </c>
      <c r="AA158" s="79">
        <f t="shared" si="78"/>
        <v>0</v>
      </c>
    </row>
    <row r="159" spans="1:27">
      <c r="A159" s="77">
        <f t="shared" si="76"/>
        <v>7</v>
      </c>
      <c r="B159" s="72" t="str">
        <f t="shared" si="67"/>
        <v>Year 7</v>
      </c>
      <c r="C159" s="79">
        <f t="shared" si="77"/>
        <v>25137.187870429672</v>
      </c>
      <c r="D159" s="79">
        <f t="shared" si="77"/>
        <v>119819.52396975581</v>
      </c>
      <c r="E159" s="79">
        <f t="shared" si="77"/>
        <v>0</v>
      </c>
      <c r="F159" s="79">
        <f t="shared" si="77"/>
        <v>0</v>
      </c>
      <c r="G159" s="79">
        <f t="shared" si="77"/>
        <v>0</v>
      </c>
      <c r="H159" s="79">
        <f t="shared" si="77"/>
        <v>0</v>
      </c>
      <c r="I159" s="79">
        <f t="shared" si="77"/>
        <v>0</v>
      </c>
      <c r="J159" s="79">
        <f t="shared" si="77"/>
        <v>0</v>
      </c>
      <c r="K159" s="79">
        <f t="shared" si="77"/>
        <v>0</v>
      </c>
      <c r="L159" s="79">
        <f t="shared" si="77"/>
        <v>0</v>
      </c>
      <c r="M159" s="79">
        <f t="shared" si="78"/>
        <v>0</v>
      </c>
      <c r="N159" s="79">
        <f t="shared" si="78"/>
        <v>0</v>
      </c>
      <c r="O159" s="79">
        <f t="shared" si="78"/>
        <v>0</v>
      </c>
      <c r="P159" s="79">
        <f t="shared" si="78"/>
        <v>0</v>
      </c>
      <c r="Q159" s="79">
        <f t="shared" si="78"/>
        <v>0</v>
      </c>
      <c r="R159" s="79">
        <f t="shared" si="78"/>
        <v>0</v>
      </c>
      <c r="S159" s="79">
        <f t="shared" si="78"/>
        <v>0</v>
      </c>
      <c r="T159" s="79">
        <f t="shared" si="78"/>
        <v>0</v>
      </c>
      <c r="U159" s="79">
        <f t="shared" si="78"/>
        <v>0</v>
      </c>
      <c r="V159" s="79">
        <f t="shared" si="78"/>
        <v>0</v>
      </c>
      <c r="W159" s="79">
        <f t="shared" si="78"/>
        <v>0</v>
      </c>
      <c r="X159" s="79">
        <f t="shared" si="78"/>
        <v>0</v>
      </c>
      <c r="Y159" s="79">
        <f t="shared" si="78"/>
        <v>0</v>
      </c>
      <c r="Z159" s="79">
        <f t="shared" si="78"/>
        <v>0</v>
      </c>
      <c r="AA159" s="79">
        <f t="shared" si="78"/>
        <v>0</v>
      </c>
    </row>
    <row r="160" spans="1:27">
      <c r="A160" s="77">
        <f t="shared" si="76"/>
        <v>8</v>
      </c>
      <c r="B160" s="72" t="str">
        <f t="shared" si="67"/>
        <v>Year 8</v>
      </c>
      <c r="C160" s="79">
        <f t="shared" si="77"/>
        <v>28907.76605099412</v>
      </c>
      <c r="D160" s="79">
        <f t="shared" si="77"/>
        <v>122815.0120689997</v>
      </c>
      <c r="E160" s="79">
        <f t="shared" si="77"/>
        <v>0</v>
      </c>
      <c r="F160" s="79">
        <f t="shared" si="77"/>
        <v>0</v>
      </c>
      <c r="G160" s="79">
        <f t="shared" si="77"/>
        <v>0</v>
      </c>
      <c r="H160" s="79">
        <f t="shared" si="77"/>
        <v>0</v>
      </c>
      <c r="I160" s="79">
        <f t="shared" si="77"/>
        <v>0</v>
      </c>
      <c r="J160" s="79">
        <f t="shared" si="77"/>
        <v>0</v>
      </c>
      <c r="K160" s="79">
        <f t="shared" si="77"/>
        <v>0</v>
      </c>
      <c r="L160" s="79">
        <f t="shared" si="77"/>
        <v>0</v>
      </c>
      <c r="M160" s="79">
        <f t="shared" si="78"/>
        <v>0</v>
      </c>
      <c r="N160" s="79">
        <f t="shared" si="78"/>
        <v>0</v>
      </c>
      <c r="O160" s="79">
        <f t="shared" si="78"/>
        <v>0</v>
      </c>
      <c r="P160" s="79">
        <f t="shared" si="78"/>
        <v>0</v>
      </c>
      <c r="Q160" s="79">
        <f t="shared" si="78"/>
        <v>0</v>
      </c>
      <c r="R160" s="79">
        <f t="shared" si="78"/>
        <v>0</v>
      </c>
      <c r="S160" s="79">
        <f t="shared" si="78"/>
        <v>0</v>
      </c>
      <c r="T160" s="79">
        <f t="shared" si="78"/>
        <v>0</v>
      </c>
      <c r="U160" s="79">
        <f t="shared" si="78"/>
        <v>0</v>
      </c>
      <c r="V160" s="79">
        <f t="shared" si="78"/>
        <v>0</v>
      </c>
      <c r="W160" s="79">
        <f t="shared" si="78"/>
        <v>0</v>
      </c>
      <c r="X160" s="79">
        <f t="shared" si="78"/>
        <v>0</v>
      </c>
      <c r="Y160" s="79">
        <f t="shared" si="78"/>
        <v>0</v>
      </c>
      <c r="Z160" s="79">
        <f t="shared" si="78"/>
        <v>0</v>
      </c>
      <c r="AA160" s="79">
        <f t="shared" si="78"/>
        <v>0</v>
      </c>
    </row>
    <row r="161" spans="1:27">
      <c r="A161" s="77">
        <f t="shared" si="76"/>
        <v>9</v>
      </c>
      <c r="B161" s="72" t="str">
        <f t="shared" si="67"/>
        <v>Year 9</v>
      </c>
      <c r="C161" s="79">
        <f t="shared" si="77"/>
        <v>33243.930958643235</v>
      </c>
      <c r="D161" s="79">
        <f t="shared" si="77"/>
        <v>125885.38737072468</v>
      </c>
      <c r="E161" s="79">
        <f t="shared" si="77"/>
        <v>0</v>
      </c>
      <c r="F161" s="79">
        <f t="shared" si="77"/>
        <v>0</v>
      </c>
      <c r="G161" s="79">
        <f t="shared" si="77"/>
        <v>0</v>
      </c>
      <c r="H161" s="79">
        <f t="shared" si="77"/>
        <v>0</v>
      </c>
      <c r="I161" s="79">
        <f t="shared" si="77"/>
        <v>0</v>
      </c>
      <c r="J161" s="79">
        <f t="shared" si="77"/>
        <v>0</v>
      </c>
      <c r="K161" s="79">
        <f t="shared" si="77"/>
        <v>0</v>
      </c>
      <c r="L161" s="79">
        <f t="shared" si="77"/>
        <v>0</v>
      </c>
      <c r="M161" s="79">
        <f t="shared" si="78"/>
        <v>0</v>
      </c>
      <c r="N161" s="79">
        <f t="shared" si="78"/>
        <v>0</v>
      </c>
      <c r="O161" s="79">
        <f t="shared" si="78"/>
        <v>0</v>
      </c>
      <c r="P161" s="79">
        <f t="shared" si="78"/>
        <v>0</v>
      </c>
      <c r="Q161" s="79">
        <f t="shared" si="78"/>
        <v>0</v>
      </c>
      <c r="R161" s="79">
        <f t="shared" si="78"/>
        <v>0</v>
      </c>
      <c r="S161" s="79">
        <f t="shared" si="78"/>
        <v>0</v>
      </c>
      <c r="T161" s="79">
        <f t="shared" si="78"/>
        <v>0</v>
      </c>
      <c r="U161" s="79">
        <f t="shared" si="78"/>
        <v>0</v>
      </c>
      <c r="V161" s="79">
        <f t="shared" si="78"/>
        <v>0</v>
      </c>
      <c r="W161" s="79">
        <f t="shared" si="78"/>
        <v>0</v>
      </c>
      <c r="X161" s="79">
        <f t="shared" si="78"/>
        <v>0</v>
      </c>
      <c r="Y161" s="79">
        <f t="shared" si="78"/>
        <v>0</v>
      </c>
      <c r="Z161" s="79">
        <f t="shared" si="78"/>
        <v>0</v>
      </c>
      <c r="AA161" s="79">
        <f t="shared" si="78"/>
        <v>0</v>
      </c>
    </row>
    <row r="162" spans="1:27">
      <c r="A162" s="77">
        <f t="shared" si="76"/>
        <v>10</v>
      </c>
      <c r="B162" s="72" t="str">
        <f t="shared" si="67"/>
        <v>Year 10</v>
      </c>
      <c r="C162" s="79">
        <f t="shared" si="77"/>
        <v>38230.520602439712</v>
      </c>
      <c r="D162" s="79">
        <f t="shared" si="77"/>
        <v>129032.52205499281</v>
      </c>
      <c r="E162" s="79">
        <f t="shared" si="77"/>
        <v>0</v>
      </c>
      <c r="F162" s="79">
        <f t="shared" si="77"/>
        <v>0</v>
      </c>
      <c r="G162" s="79">
        <f t="shared" si="77"/>
        <v>0</v>
      </c>
      <c r="H162" s="79">
        <f t="shared" si="77"/>
        <v>0</v>
      </c>
      <c r="I162" s="79">
        <f t="shared" si="77"/>
        <v>0</v>
      </c>
      <c r="J162" s="79">
        <f t="shared" si="77"/>
        <v>0</v>
      </c>
      <c r="K162" s="79">
        <f t="shared" si="77"/>
        <v>0</v>
      </c>
      <c r="L162" s="79">
        <f t="shared" si="77"/>
        <v>0</v>
      </c>
      <c r="M162" s="79">
        <f t="shared" si="78"/>
        <v>0</v>
      </c>
      <c r="N162" s="79">
        <f t="shared" si="78"/>
        <v>0</v>
      </c>
      <c r="O162" s="79">
        <f t="shared" si="78"/>
        <v>0</v>
      </c>
      <c r="P162" s="79">
        <f t="shared" si="78"/>
        <v>0</v>
      </c>
      <c r="Q162" s="79">
        <f t="shared" si="78"/>
        <v>0</v>
      </c>
      <c r="R162" s="79">
        <f t="shared" si="78"/>
        <v>0</v>
      </c>
      <c r="S162" s="79">
        <f t="shared" si="78"/>
        <v>0</v>
      </c>
      <c r="T162" s="79">
        <f t="shared" si="78"/>
        <v>0</v>
      </c>
      <c r="U162" s="79">
        <f t="shared" si="78"/>
        <v>0</v>
      </c>
      <c r="V162" s="79">
        <f t="shared" si="78"/>
        <v>0</v>
      </c>
      <c r="W162" s="79">
        <f t="shared" si="78"/>
        <v>0</v>
      </c>
      <c r="X162" s="79">
        <f t="shared" si="78"/>
        <v>0</v>
      </c>
      <c r="Y162" s="79">
        <f t="shared" si="78"/>
        <v>0</v>
      </c>
      <c r="Z162" s="79">
        <f t="shared" si="78"/>
        <v>0</v>
      </c>
      <c r="AA162" s="79">
        <f t="shared" si="78"/>
        <v>0</v>
      </c>
    </row>
    <row r="163" spans="1:27">
      <c r="A163" s="77"/>
    </row>
    <row r="164" spans="1:27" ht="28.8">
      <c r="A164" s="204" t="s">
        <v>609</v>
      </c>
      <c r="B164" s="74" t="s">
        <v>610</v>
      </c>
    </row>
    <row r="165" spans="1:27">
      <c r="A165" s="77">
        <f t="shared" ref="A165:A174" si="79">A32</f>
        <v>1</v>
      </c>
      <c r="B165" s="72" t="str">
        <f t="shared" si="67"/>
        <v>Year 1</v>
      </c>
      <c r="C165" s="79">
        <f t="shared" ref="C165:R174" si="80">C$45*C153</f>
        <v>8668.125</v>
      </c>
      <c r="D165" s="79">
        <f t="shared" si="80"/>
        <v>82410</v>
      </c>
      <c r="E165" s="79">
        <f t="shared" si="80"/>
        <v>0</v>
      </c>
      <c r="F165" s="79">
        <f t="shared" si="80"/>
        <v>0</v>
      </c>
      <c r="G165" s="79">
        <f t="shared" si="80"/>
        <v>0</v>
      </c>
      <c r="H165" s="79">
        <f t="shared" si="80"/>
        <v>0</v>
      </c>
      <c r="I165" s="79">
        <f t="shared" si="80"/>
        <v>0</v>
      </c>
      <c r="J165" s="79">
        <f t="shared" si="80"/>
        <v>0</v>
      </c>
      <c r="K165" s="79">
        <f t="shared" si="80"/>
        <v>0</v>
      </c>
      <c r="L165" s="79">
        <f t="shared" si="80"/>
        <v>0</v>
      </c>
      <c r="M165" s="79">
        <f t="shared" si="80"/>
        <v>0</v>
      </c>
      <c r="N165" s="79">
        <f t="shared" si="80"/>
        <v>0</v>
      </c>
      <c r="O165" s="79">
        <f t="shared" si="80"/>
        <v>0</v>
      </c>
      <c r="P165" s="79">
        <f t="shared" si="80"/>
        <v>0</v>
      </c>
      <c r="Q165" s="79">
        <f t="shared" si="80"/>
        <v>0</v>
      </c>
      <c r="R165" s="79">
        <f t="shared" si="80"/>
        <v>0</v>
      </c>
      <c r="S165" s="79">
        <f t="shared" ref="D165:AA174" si="81">S$45*S153</f>
        <v>0</v>
      </c>
      <c r="T165" s="79">
        <f t="shared" si="81"/>
        <v>0</v>
      </c>
      <c r="U165" s="79">
        <f t="shared" si="81"/>
        <v>0</v>
      </c>
      <c r="V165" s="79">
        <f t="shared" si="81"/>
        <v>0</v>
      </c>
      <c r="W165" s="79">
        <f t="shared" si="81"/>
        <v>0</v>
      </c>
      <c r="X165" s="79">
        <f t="shared" si="81"/>
        <v>0</v>
      </c>
      <c r="Y165" s="79">
        <f t="shared" si="81"/>
        <v>0</v>
      </c>
      <c r="Z165" s="79">
        <f t="shared" si="81"/>
        <v>0</v>
      </c>
      <c r="AA165" s="79">
        <f t="shared" si="81"/>
        <v>0</v>
      </c>
    </row>
    <row r="166" spans="1:27">
      <c r="A166" s="77">
        <f t="shared" si="79"/>
        <v>2</v>
      </c>
      <c r="B166" s="72" t="str">
        <f t="shared" si="67"/>
        <v>Year 2</v>
      </c>
      <c r="C166" s="79">
        <f t="shared" si="80"/>
        <v>9968.3437499999982</v>
      </c>
      <c r="D166" s="79">
        <f t="shared" si="81"/>
        <v>84470.25</v>
      </c>
      <c r="E166" s="79">
        <f t="shared" si="81"/>
        <v>0</v>
      </c>
      <c r="F166" s="79">
        <f t="shared" si="81"/>
        <v>0</v>
      </c>
      <c r="G166" s="79">
        <f t="shared" si="81"/>
        <v>0</v>
      </c>
      <c r="H166" s="79">
        <f t="shared" si="81"/>
        <v>0</v>
      </c>
      <c r="I166" s="79">
        <f t="shared" si="81"/>
        <v>0</v>
      </c>
      <c r="J166" s="79">
        <f t="shared" si="81"/>
        <v>0</v>
      </c>
      <c r="K166" s="79">
        <f t="shared" si="81"/>
        <v>0</v>
      </c>
      <c r="L166" s="79">
        <f t="shared" si="81"/>
        <v>0</v>
      </c>
      <c r="M166" s="79">
        <f t="shared" si="81"/>
        <v>0</v>
      </c>
      <c r="N166" s="79">
        <f t="shared" si="81"/>
        <v>0</v>
      </c>
      <c r="O166" s="79">
        <f t="shared" si="81"/>
        <v>0</v>
      </c>
      <c r="P166" s="79">
        <f t="shared" si="81"/>
        <v>0</v>
      </c>
      <c r="Q166" s="79">
        <f t="shared" si="81"/>
        <v>0</v>
      </c>
      <c r="R166" s="79">
        <f t="shared" si="81"/>
        <v>0</v>
      </c>
      <c r="S166" s="79">
        <f t="shared" si="81"/>
        <v>0</v>
      </c>
      <c r="T166" s="79">
        <f t="shared" si="81"/>
        <v>0</v>
      </c>
      <c r="U166" s="79">
        <f t="shared" si="81"/>
        <v>0</v>
      </c>
      <c r="V166" s="79">
        <f t="shared" si="81"/>
        <v>0</v>
      </c>
      <c r="W166" s="79">
        <f t="shared" si="81"/>
        <v>0</v>
      </c>
      <c r="X166" s="79">
        <f t="shared" si="81"/>
        <v>0</v>
      </c>
      <c r="Y166" s="79">
        <f t="shared" si="81"/>
        <v>0</v>
      </c>
      <c r="Z166" s="79">
        <f t="shared" si="81"/>
        <v>0</v>
      </c>
      <c r="AA166" s="79">
        <f t="shared" si="81"/>
        <v>0</v>
      </c>
    </row>
    <row r="167" spans="1:27">
      <c r="A167" s="77">
        <f t="shared" si="79"/>
        <v>3</v>
      </c>
      <c r="B167" s="72" t="str">
        <f t="shared" si="67"/>
        <v>Year 3</v>
      </c>
      <c r="C167" s="79">
        <f t="shared" si="80"/>
        <v>11463.595312499996</v>
      </c>
      <c r="D167" s="79">
        <f t="shared" si="81"/>
        <v>86582.006249999977</v>
      </c>
      <c r="E167" s="79">
        <f t="shared" si="81"/>
        <v>0</v>
      </c>
      <c r="F167" s="79">
        <f t="shared" si="81"/>
        <v>0</v>
      </c>
      <c r="G167" s="79">
        <f t="shared" si="81"/>
        <v>0</v>
      </c>
      <c r="H167" s="79">
        <f t="shared" si="81"/>
        <v>0</v>
      </c>
      <c r="I167" s="79">
        <f t="shared" si="81"/>
        <v>0</v>
      </c>
      <c r="J167" s="79">
        <f t="shared" si="81"/>
        <v>0</v>
      </c>
      <c r="K167" s="79">
        <f t="shared" si="81"/>
        <v>0</v>
      </c>
      <c r="L167" s="79">
        <f t="shared" si="81"/>
        <v>0</v>
      </c>
      <c r="M167" s="79">
        <f t="shared" si="81"/>
        <v>0</v>
      </c>
      <c r="N167" s="79">
        <f t="shared" si="81"/>
        <v>0</v>
      </c>
      <c r="O167" s="79">
        <f t="shared" si="81"/>
        <v>0</v>
      </c>
      <c r="P167" s="79">
        <f t="shared" si="81"/>
        <v>0</v>
      </c>
      <c r="Q167" s="79">
        <f t="shared" si="81"/>
        <v>0</v>
      </c>
      <c r="R167" s="79">
        <f t="shared" si="81"/>
        <v>0</v>
      </c>
      <c r="S167" s="79">
        <f t="shared" si="81"/>
        <v>0</v>
      </c>
      <c r="T167" s="79">
        <f t="shared" si="81"/>
        <v>0</v>
      </c>
      <c r="U167" s="79">
        <f t="shared" si="81"/>
        <v>0</v>
      </c>
      <c r="V167" s="79">
        <f t="shared" si="81"/>
        <v>0</v>
      </c>
      <c r="W167" s="79">
        <f t="shared" si="81"/>
        <v>0</v>
      </c>
      <c r="X167" s="79">
        <f t="shared" si="81"/>
        <v>0</v>
      </c>
      <c r="Y167" s="79">
        <f t="shared" si="81"/>
        <v>0</v>
      </c>
      <c r="Z167" s="79">
        <f t="shared" si="81"/>
        <v>0</v>
      </c>
      <c r="AA167" s="79">
        <f t="shared" si="81"/>
        <v>0</v>
      </c>
    </row>
    <row r="168" spans="1:27">
      <c r="A168" s="77">
        <f t="shared" si="79"/>
        <v>4</v>
      </c>
      <c r="B168" s="72" t="str">
        <f t="shared" si="67"/>
        <v>Year 4</v>
      </c>
      <c r="C168" s="79">
        <f t="shared" si="80"/>
        <v>13183.134609374993</v>
      </c>
      <c r="D168" s="79">
        <f t="shared" si="81"/>
        <v>88746.556406249976</v>
      </c>
      <c r="E168" s="79">
        <f t="shared" si="81"/>
        <v>0</v>
      </c>
      <c r="F168" s="79">
        <f t="shared" si="81"/>
        <v>0</v>
      </c>
      <c r="G168" s="79">
        <f t="shared" si="81"/>
        <v>0</v>
      </c>
      <c r="H168" s="79">
        <f t="shared" si="81"/>
        <v>0</v>
      </c>
      <c r="I168" s="79">
        <f t="shared" si="81"/>
        <v>0</v>
      </c>
      <c r="J168" s="79">
        <f t="shared" si="81"/>
        <v>0</v>
      </c>
      <c r="K168" s="79">
        <f t="shared" si="81"/>
        <v>0</v>
      </c>
      <c r="L168" s="79">
        <f t="shared" si="81"/>
        <v>0</v>
      </c>
      <c r="M168" s="79">
        <f t="shared" si="81"/>
        <v>0</v>
      </c>
      <c r="N168" s="79">
        <f t="shared" si="81"/>
        <v>0</v>
      </c>
      <c r="O168" s="79">
        <f t="shared" si="81"/>
        <v>0</v>
      </c>
      <c r="P168" s="79">
        <f t="shared" si="81"/>
        <v>0</v>
      </c>
      <c r="Q168" s="79">
        <f t="shared" si="81"/>
        <v>0</v>
      </c>
      <c r="R168" s="79">
        <f t="shared" si="81"/>
        <v>0</v>
      </c>
      <c r="S168" s="79">
        <f t="shared" si="81"/>
        <v>0</v>
      </c>
      <c r="T168" s="79">
        <f t="shared" si="81"/>
        <v>0</v>
      </c>
      <c r="U168" s="79">
        <f t="shared" si="81"/>
        <v>0</v>
      </c>
      <c r="V168" s="79">
        <f t="shared" si="81"/>
        <v>0</v>
      </c>
      <c r="W168" s="79">
        <f t="shared" si="81"/>
        <v>0</v>
      </c>
      <c r="X168" s="79">
        <f t="shared" si="81"/>
        <v>0</v>
      </c>
      <c r="Y168" s="79">
        <f t="shared" si="81"/>
        <v>0</v>
      </c>
      <c r="Z168" s="79">
        <f t="shared" si="81"/>
        <v>0</v>
      </c>
      <c r="AA168" s="79">
        <f t="shared" si="81"/>
        <v>0</v>
      </c>
    </row>
    <row r="169" spans="1:27">
      <c r="A169" s="77">
        <f t="shared" si="79"/>
        <v>5</v>
      </c>
      <c r="B169" s="72" t="str">
        <f t="shared" si="67"/>
        <v>Year 5</v>
      </c>
      <c r="C169" s="79">
        <f t="shared" si="80"/>
        <v>15160.604800781244</v>
      </c>
      <c r="D169" s="79">
        <f t="shared" si="81"/>
        <v>90965.220316406223</v>
      </c>
      <c r="E169" s="79">
        <f t="shared" si="81"/>
        <v>0</v>
      </c>
      <c r="F169" s="79">
        <f t="shared" si="81"/>
        <v>0</v>
      </c>
      <c r="G169" s="79">
        <f t="shared" si="81"/>
        <v>0</v>
      </c>
      <c r="H169" s="79">
        <f t="shared" si="81"/>
        <v>0</v>
      </c>
      <c r="I169" s="79">
        <f t="shared" si="81"/>
        <v>0</v>
      </c>
      <c r="J169" s="79">
        <f t="shared" si="81"/>
        <v>0</v>
      </c>
      <c r="K169" s="79">
        <f t="shared" si="81"/>
        <v>0</v>
      </c>
      <c r="L169" s="79">
        <f t="shared" si="81"/>
        <v>0</v>
      </c>
      <c r="M169" s="79">
        <f t="shared" si="81"/>
        <v>0</v>
      </c>
      <c r="N169" s="79">
        <f t="shared" si="81"/>
        <v>0</v>
      </c>
      <c r="O169" s="79">
        <f t="shared" si="81"/>
        <v>0</v>
      </c>
      <c r="P169" s="79">
        <f t="shared" si="81"/>
        <v>0</v>
      </c>
      <c r="Q169" s="79">
        <f t="shared" si="81"/>
        <v>0</v>
      </c>
      <c r="R169" s="79">
        <f t="shared" si="81"/>
        <v>0</v>
      </c>
      <c r="S169" s="79">
        <f t="shared" si="81"/>
        <v>0</v>
      </c>
      <c r="T169" s="79">
        <f t="shared" si="81"/>
        <v>0</v>
      </c>
      <c r="U169" s="79">
        <f t="shared" si="81"/>
        <v>0</v>
      </c>
      <c r="V169" s="79">
        <f t="shared" si="81"/>
        <v>0</v>
      </c>
      <c r="W169" s="79">
        <f t="shared" si="81"/>
        <v>0</v>
      </c>
      <c r="X169" s="79">
        <f t="shared" si="81"/>
        <v>0</v>
      </c>
      <c r="Y169" s="79">
        <f t="shared" si="81"/>
        <v>0</v>
      </c>
      <c r="Z169" s="79">
        <f t="shared" si="81"/>
        <v>0</v>
      </c>
      <c r="AA169" s="79">
        <f t="shared" si="81"/>
        <v>0</v>
      </c>
    </row>
    <row r="170" spans="1:27">
      <c r="A170" s="77">
        <f t="shared" si="79"/>
        <v>6</v>
      </c>
      <c r="B170" s="72" t="str">
        <f t="shared" si="67"/>
        <v>Year 6</v>
      </c>
      <c r="C170" s="79">
        <f t="shared" si="80"/>
        <v>17434.695520898429</v>
      </c>
      <c r="D170" s="79">
        <f t="shared" si="81"/>
        <v>93239.350824316381</v>
      </c>
      <c r="E170" s="79">
        <f t="shared" si="81"/>
        <v>0</v>
      </c>
      <c r="F170" s="79">
        <f t="shared" si="81"/>
        <v>0</v>
      </c>
      <c r="G170" s="79">
        <f t="shared" si="81"/>
        <v>0</v>
      </c>
      <c r="H170" s="79">
        <f t="shared" si="81"/>
        <v>0</v>
      </c>
      <c r="I170" s="79">
        <f t="shared" si="81"/>
        <v>0</v>
      </c>
      <c r="J170" s="79">
        <f t="shared" si="81"/>
        <v>0</v>
      </c>
      <c r="K170" s="79">
        <f t="shared" si="81"/>
        <v>0</v>
      </c>
      <c r="L170" s="79">
        <f t="shared" si="81"/>
        <v>0</v>
      </c>
      <c r="M170" s="79">
        <f t="shared" si="81"/>
        <v>0</v>
      </c>
      <c r="N170" s="79">
        <f t="shared" si="81"/>
        <v>0</v>
      </c>
      <c r="O170" s="79">
        <f t="shared" si="81"/>
        <v>0</v>
      </c>
      <c r="P170" s="79">
        <f t="shared" si="81"/>
        <v>0</v>
      </c>
      <c r="Q170" s="79">
        <f t="shared" si="81"/>
        <v>0</v>
      </c>
      <c r="R170" s="79">
        <f t="shared" si="81"/>
        <v>0</v>
      </c>
      <c r="S170" s="79">
        <f t="shared" si="81"/>
        <v>0</v>
      </c>
      <c r="T170" s="79">
        <f t="shared" si="81"/>
        <v>0</v>
      </c>
      <c r="U170" s="79">
        <f t="shared" si="81"/>
        <v>0</v>
      </c>
      <c r="V170" s="79">
        <f t="shared" si="81"/>
        <v>0</v>
      </c>
      <c r="W170" s="79">
        <f t="shared" si="81"/>
        <v>0</v>
      </c>
      <c r="X170" s="79">
        <f t="shared" si="81"/>
        <v>0</v>
      </c>
      <c r="Y170" s="79">
        <f t="shared" si="81"/>
        <v>0</v>
      </c>
      <c r="Z170" s="79">
        <f t="shared" si="81"/>
        <v>0</v>
      </c>
      <c r="AA170" s="79">
        <f t="shared" si="81"/>
        <v>0</v>
      </c>
    </row>
    <row r="171" spans="1:27">
      <c r="A171" s="77">
        <f t="shared" si="79"/>
        <v>7</v>
      </c>
      <c r="B171" s="72" t="str">
        <f t="shared" si="67"/>
        <v>Year 7</v>
      </c>
      <c r="C171" s="79">
        <f t="shared" si="80"/>
        <v>20049.899849033191</v>
      </c>
      <c r="D171" s="79">
        <f t="shared" si="81"/>
        <v>95570.334594924279</v>
      </c>
      <c r="E171" s="79">
        <f t="shared" si="81"/>
        <v>0</v>
      </c>
      <c r="F171" s="79">
        <f t="shared" si="81"/>
        <v>0</v>
      </c>
      <c r="G171" s="79">
        <f t="shared" si="81"/>
        <v>0</v>
      </c>
      <c r="H171" s="79">
        <f t="shared" si="81"/>
        <v>0</v>
      </c>
      <c r="I171" s="79">
        <f t="shared" si="81"/>
        <v>0</v>
      </c>
      <c r="J171" s="79">
        <f t="shared" si="81"/>
        <v>0</v>
      </c>
      <c r="K171" s="79">
        <f t="shared" si="81"/>
        <v>0</v>
      </c>
      <c r="L171" s="79">
        <f t="shared" si="81"/>
        <v>0</v>
      </c>
      <c r="M171" s="79">
        <f t="shared" si="81"/>
        <v>0</v>
      </c>
      <c r="N171" s="79">
        <f t="shared" si="81"/>
        <v>0</v>
      </c>
      <c r="O171" s="79">
        <f t="shared" si="81"/>
        <v>0</v>
      </c>
      <c r="P171" s="79">
        <f t="shared" si="81"/>
        <v>0</v>
      </c>
      <c r="Q171" s="79">
        <f t="shared" si="81"/>
        <v>0</v>
      </c>
      <c r="R171" s="79">
        <f t="shared" si="81"/>
        <v>0</v>
      </c>
      <c r="S171" s="79">
        <f t="shared" si="81"/>
        <v>0</v>
      </c>
      <c r="T171" s="79">
        <f t="shared" si="81"/>
        <v>0</v>
      </c>
      <c r="U171" s="79">
        <f t="shared" si="81"/>
        <v>0</v>
      </c>
      <c r="V171" s="79">
        <f t="shared" si="81"/>
        <v>0</v>
      </c>
      <c r="W171" s="79">
        <f t="shared" si="81"/>
        <v>0</v>
      </c>
      <c r="X171" s="79">
        <f t="shared" si="81"/>
        <v>0</v>
      </c>
      <c r="Y171" s="79">
        <f t="shared" si="81"/>
        <v>0</v>
      </c>
      <c r="Z171" s="79">
        <f t="shared" si="81"/>
        <v>0</v>
      </c>
      <c r="AA171" s="79">
        <f t="shared" si="81"/>
        <v>0</v>
      </c>
    </row>
    <row r="172" spans="1:27">
      <c r="A172" s="77">
        <f t="shared" si="79"/>
        <v>8</v>
      </c>
      <c r="B172" s="72" t="str">
        <f t="shared" si="67"/>
        <v>Year 8</v>
      </c>
      <c r="C172" s="79">
        <f t="shared" si="80"/>
        <v>23057.384826388166</v>
      </c>
      <c r="D172" s="79">
        <f t="shared" si="81"/>
        <v>97959.592959797374</v>
      </c>
      <c r="E172" s="79">
        <f t="shared" si="81"/>
        <v>0</v>
      </c>
      <c r="F172" s="79">
        <f t="shared" si="81"/>
        <v>0</v>
      </c>
      <c r="G172" s="79">
        <f t="shared" si="81"/>
        <v>0</v>
      </c>
      <c r="H172" s="79">
        <f t="shared" si="81"/>
        <v>0</v>
      </c>
      <c r="I172" s="79">
        <f t="shared" si="81"/>
        <v>0</v>
      </c>
      <c r="J172" s="79">
        <f t="shared" si="81"/>
        <v>0</v>
      </c>
      <c r="K172" s="79">
        <f t="shared" si="81"/>
        <v>0</v>
      </c>
      <c r="L172" s="79">
        <f t="shared" si="81"/>
        <v>0</v>
      </c>
      <c r="M172" s="79">
        <f t="shared" si="81"/>
        <v>0</v>
      </c>
      <c r="N172" s="79">
        <f t="shared" si="81"/>
        <v>0</v>
      </c>
      <c r="O172" s="79">
        <f t="shared" si="81"/>
        <v>0</v>
      </c>
      <c r="P172" s="79">
        <f t="shared" si="81"/>
        <v>0</v>
      </c>
      <c r="Q172" s="79">
        <f t="shared" si="81"/>
        <v>0</v>
      </c>
      <c r="R172" s="79">
        <f t="shared" si="81"/>
        <v>0</v>
      </c>
      <c r="S172" s="79">
        <f t="shared" si="81"/>
        <v>0</v>
      </c>
      <c r="T172" s="79">
        <f t="shared" si="81"/>
        <v>0</v>
      </c>
      <c r="U172" s="79">
        <f t="shared" si="81"/>
        <v>0</v>
      </c>
      <c r="V172" s="79">
        <f t="shared" si="81"/>
        <v>0</v>
      </c>
      <c r="W172" s="79">
        <f t="shared" si="81"/>
        <v>0</v>
      </c>
      <c r="X172" s="79">
        <f t="shared" si="81"/>
        <v>0</v>
      </c>
      <c r="Y172" s="79">
        <f t="shared" si="81"/>
        <v>0</v>
      </c>
      <c r="Z172" s="79">
        <f t="shared" si="81"/>
        <v>0</v>
      </c>
      <c r="AA172" s="79">
        <f t="shared" si="81"/>
        <v>0</v>
      </c>
    </row>
    <row r="173" spans="1:27">
      <c r="A173" s="77">
        <f t="shared" si="79"/>
        <v>9</v>
      </c>
      <c r="B173" s="72" t="str">
        <f t="shared" si="67"/>
        <v>Year 9</v>
      </c>
      <c r="C173" s="79">
        <f t="shared" si="80"/>
        <v>26515.992550346389</v>
      </c>
      <c r="D173" s="79">
        <f t="shared" si="81"/>
        <v>100408.5827837923</v>
      </c>
      <c r="E173" s="79">
        <f t="shared" si="81"/>
        <v>0</v>
      </c>
      <c r="F173" s="79">
        <f t="shared" si="81"/>
        <v>0</v>
      </c>
      <c r="G173" s="79">
        <f t="shared" si="81"/>
        <v>0</v>
      </c>
      <c r="H173" s="79">
        <f t="shared" si="81"/>
        <v>0</v>
      </c>
      <c r="I173" s="79">
        <f t="shared" si="81"/>
        <v>0</v>
      </c>
      <c r="J173" s="79">
        <f t="shared" si="81"/>
        <v>0</v>
      </c>
      <c r="K173" s="79">
        <f t="shared" si="81"/>
        <v>0</v>
      </c>
      <c r="L173" s="79">
        <f t="shared" si="81"/>
        <v>0</v>
      </c>
      <c r="M173" s="79">
        <f t="shared" si="81"/>
        <v>0</v>
      </c>
      <c r="N173" s="79">
        <f t="shared" si="81"/>
        <v>0</v>
      </c>
      <c r="O173" s="79">
        <f t="shared" si="81"/>
        <v>0</v>
      </c>
      <c r="P173" s="79">
        <f t="shared" si="81"/>
        <v>0</v>
      </c>
      <c r="Q173" s="79">
        <f t="shared" si="81"/>
        <v>0</v>
      </c>
      <c r="R173" s="79">
        <f t="shared" si="81"/>
        <v>0</v>
      </c>
      <c r="S173" s="79">
        <f t="shared" si="81"/>
        <v>0</v>
      </c>
      <c r="T173" s="79">
        <f t="shared" si="81"/>
        <v>0</v>
      </c>
      <c r="U173" s="79">
        <f t="shared" si="81"/>
        <v>0</v>
      </c>
      <c r="V173" s="79">
        <f t="shared" si="81"/>
        <v>0</v>
      </c>
      <c r="W173" s="79">
        <f t="shared" si="81"/>
        <v>0</v>
      </c>
      <c r="X173" s="79">
        <f t="shared" si="81"/>
        <v>0</v>
      </c>
      <c r="Y173" s="79">
        <f t="shared" si="81"/>
        <v>0</v>
      </c>
      <c r="Z173" s="79">
        <f t="shared" si="81"/>
        <v>0</v>
      </c>
      <c r="AA173" s="79">
        <f t="shared" si="81"/>
        <v>0</v>
      </c>
    </row>
    <row r="174" spans="1:27">
      <c r="A174" s="77">
        <f t="shared" si="79"/>
        <v>10</v>
      </c>
      <c r="B174" s="72" t="str">
        <f t="shared" si="67"/>
        <v>Year 10</v>
      </c>
      <c r="C174" s="79">
        <f t="shared" si="80"/>
        <v>30493.391432898341</v>
      </c>
      <c r="D174" s="79">
        <f t="shared" si="81"/>
        <v>102918.79735338711</v>
      </c>
      <c r="E174" s="79">
        <f t="shared" si="81"/>
        <v>0</v>
      </c>
      <c r="F174" s="79">
        <f t="shared" si="81"/>
        <v>0</v>
      </c>
      <c r="G174" s="79">
        <f t="shared" si="81"/>
        <v>0</v>
      </c>
      <c r="H174" s="79">
        <f t="shared" si="81"/>
        <v>0</v>
      </c>
      <c r="I174" s="79">
        <f t="shared" si="81"/>
        <v>0</v>
      </c>
      <c r="J174" s="79">
        <f t="shared" si="81"/>
        <v>0</v>
      </c>
      <c r="K174" s="79">
        <f t="shared" si="81"/>
        <v>0</v>
      </c>
      <c r="L174" s="79">
        <f t="shared" si="81"/>
        <v>0</v>
      </c>
      <c r="M174" s="79">
        <f t="shared" si="81"/>
        <v>0</v>
      </c>
      <c r="N174" s="79">
        <f t="shared" si="81"/>
        <v>0</v>
      </c>
      <c r="O174" s="79">
        <f t="shared" si="81"/>
        <v>0</v>
      </c>
      <c r="P174" s="79">
        <f t="shared" si="81"/>
        <v>0</v>
      </c>
      <c r="Q174" s="79">
        <f t="shared" si="81"/>
        <v>0</v>
      </c>
      <c r="R174" s="79">
        <f t="shared" si="81"/>
        <v>0</v>
      </c>
      <c r="S174" s="79">
        <f t="shared" si="81"/>
        <v>0</v>
      </c>
      <c r="T174" s="79">
        <f t="shared" si="81"/>
        <v>0</v>
      </c>
      <c r="U174" s="79">
        <f t="shared" si="81"/>
        <v>0</v>
      </c>
      <c r="V174" s="79">
        <f t="shared" si="81"/>
        <v>0</v>
      </c>
      <c r="W174" s="79">
        <f t="shared" si="81"/>
        <v>0</v>
      </c>
      <c r="X174" s="79">
        <f t="shared" si="81"/>
        <v>0</v>
      </c>
      <c r="Y174" s="79">
        <f t="shared" si="81"/>
        <v>0</v>
      </c>
      <c r="Z174" s="79">
        <f t="shared" si="81"/>
        <v>0</v>
      </c>
      <c r="AA174" s="79">
        <f t="shared" si="81"/>
        <v>0</v>
      </c>
    </row>
    <row r="175" spans="1:27">
      <c r="A175" s="77"/>
    </row>
    <row r="176" spans="1:27" ht="43.2">
      <c r="A176" s="204" t="s">
        <v>611</v>
      </c>
      <c r="B176" s="74" t="s">
        <v>612</v>
      </c>
    </row>
    <row r="177" spans="1:27">
      <c r="A177" s="77">
        <f t="shared" ref="A177:A186" si="82">A32</f>
        <v>1</v>
      </c>
      <c r="B177" s="72" t="str">
        <f t="shared" si="67"/>
        <v>Year 1</v>
      </c>
      <c r="C177" s="79">
        <f t="shared" ref="C177:R186" si="83">C$59/100*C153</f>
        <v>215.625</v>
      </c>
      <c r="D177" s="79">
        <f t="shared" si="83"/>
        <v>2050</v>
      </c>
      <c r="E177" s="79">
        <f t="shared" si="83"/>
        <v>0</v>
      </c>
      <c r="F177" s="79">
        <f t="shared" si="83"/>
        <v>0</v>
      </c>
      <c r="G177" s="79">
        <f t="shared" si="83"/>
        <v>0</v>
      </c>
      <c r="H177" s="79">
        <f t="shared" si="83"/>
        <v>0</v>
      </c>
      <c r="I177" s="79">
        <f t="shared" si="83"/>
        <v>0</v>
      </c>
      <c r="J177" s="79">
        <f t="shared" si="83"/>
        <v>0</v>
      </c>
      <c r="K177" s="79">
        <f t="shared" si="83"/>
        <v>0</v>
      </c>
      <c r="L177" s="79">
        <f t="shared" si="83"/>
        <v>0</v>
      </c>
      <c r="M177" s="79">
        <f t="shared" si="83"/>
        <v>0</v>
      </c>
      <c r="N177" s="79">
        <f t="shared" si="83"/>
        <v>0</v>
      </c>
      <c r="O177" s="79">
        <f t="shared" si="83"/>
        <v>0</v>
      </c>
      <c r="P177" s="79">
        <f t="shared" si="83"/>
        <v>0</v>
      </c>
      <c r="Q177" s="79">
        <f t="shared" si="83"/>
        <v>0</v>
      </c>
      <c r="R177" s="79">
        <f t="shared" si="83"/>
        <v>0</v>
      </c>
      <c r="S177" s="79">
        <f t="shared" ref="D177:AA186" si="84">S$59/100*S153</f>
        <v>0</v>
      </c>
      <c r="T177" s="79">
        <f t="shared" si="84"/>
        <v>0</v>
      </c>
      <c r="U177" s="79">
        <f t="shared" si="84"/>
        <v>0</v>
      </c>
      <c r="V177" s="79">
        <f t="shared" si="84"/>
        <v>0</v>
      </c>
      <c r="W177" s="79">
        <f t="shared" si="84"/>
        <v>0</v>
      </c>
      <c r="X177" s="79">
        <f t="shared" si="84"/>
        <v>0</v>
      </c>
      <c r="Y177" s="79">
        <f t="shared" si="84"/>
        <v>0</v>
      </c>
      <c r="Z177" s="79">
        <f t="shared" si="84"/>
        <v>0</v>
      </c>
      <c r="AA177" s="79">
        <f t="shared" si="84"/>
        <v>0</v>
      </c>
    </row>
    <row r="178" spans="1:27">
      <c r="A178" s="77">
        <f t="shared" si="82"/>
        <v>2</v>
      </c>
      <c r="B178" s="72" t="str">
        <f t="shared" si="67"/>
        <v>Year 2</v>
      </c>
      <c r="C178" s="79">
        <f t="shared" si="83"/>
        <v>247.96874999999994</v>
      </c>
      <c r="D178" s="79">
        <f t="shared" si="84"/>
        <v>2101.25</v>
      </c>
      <c r="E178" s="79">
        <f t="shared" si="84"/>
        <v>0</v>
      </c>
      <c r="F178" s="79">
        <f t="shared" si="84"/>
        <v>0</v>
      </c>
      <c r="G178" s="79">
        <f t="shared" si="84"/>
        <v>0</v>
      </c>
      <c r="H178" s="79">
        <f t="shared" si="84"/>
        <v>0</v>
      </c>
      <c r="I178" s="79">
        <f t="shared" si="84"/>
        <v>0</v>
      </c>
      <c r="J178" s="79">
        <f t="shared" si="84"/>
        <v>0</v>
      </c>
      <c r="K178" s="79">
        <f t="shared" si="84"/>
        <v>0</v>
      </c>
      <c r="L178" s="79">
        <f t="shared" si="84"/>
        <v>0</v>
      </c>
      <c r="M178" s="79">
        <f t="shared" si="84"/>
        <v>0</v>
      </c>
      <c r="N178" s="79">
        <f t="shared" si="84"/>
        <v>0</v>
      </c>
      <c r="O178" s="79">
        <f t="shared" si="84"/>
        <v>0</v>
      </c>
      <c r="P178" s="79">
        <f t="shared" si="84"/>
        <v>0</v>
      </c>
      <c r="Q178" s="79">
        <f t="shared" si="84"/>
        <v>0</v>
      </c>
      <c r="R178" s="79">
        <f t="shared" si="84"/>
        <v>0</v>
      </c>
      <c r="S178" s="79">
        <f t="shared" si="84"/>
        <v>0</v>
      </c>
      <c r="T178" s="79">
        <f t="shared" si="84"/>
        <v>0</v>
      </c>
      <c r="U178" s="79">
        <f t="shared" si="84"/>
        <v>0</v>
      </c>
      <c r="V178" s="79">
        <f t="shared" si="84"/>
        <v>0</v>
      </c>
      <c r="W178" s="79">
        <f t="shared" si="84"/>
        <v>0</v>
      </c>
      <c r="X178" s="79">
        <f t="shared" si="84"/>
        <v>0</v>
      </c>
      <c r="Y178" s="79">
        <f t="shared" si="84"/>
        <v>0</v>
      </c>
      <c r="Z178" s="79">
        <f t="shared" si="84"/>
        <v>0</v>
      </c>
      <c r="AA178" s="79">
        <f t="shared" si="84"/>
        <v>0</v>
      </c>
    </row>
    <row r="179" spans="1:27">
      <c r="A179" s="77">
        <f t="shared" si="82"/>
        <v>3</v>
      </c>
      <c r="B179" s="72" t="str">
        <f t="shared" si="67"/>
        <v>Year 3</v>
      </c>
      <c r="C179" s="79">
        <f t="shared" si="83"/>
        <v>285.16406249999989</v>
      </c>
      <c r="D179" s="79">
        <f t="shared" si="84"/>
        <v>2153.7812499999995</v>
      </c>
      <c r="E179" s="79">
        <f t="shared" si="84"/>
        <v>0</v>
      </c>
      <c r="F179" s="79">
        <f t="shared" si="84"/>
        <v>0</v>
      </c>
      <c r="G179" s="79">
        <f t="shared" si="84"/>
        <v>0</v>
      </c>
      <c r="H179" s="79">
        <f t="shared" si="84"/>
        <v>0</v>
      </c>
      <c r="I179" s="79">
        <f t="shared" si="84"/>
        <v>0</v>
      </c>
      <c r="J179" s="79">
        <f t="shared" si="84"/>
        <v>0</v>
      </c>
      <c r="K179" s="79">
        <f t="shared" si="84"/>
        <v>0</v>
      </c>
      <c r="L179" s="79">
        <f t="shared" si="84"/>
        <v>0</v>
      </c>
      <c r="M179" s="79">
        <f t="shared" si="84"/>
        <v>0</v>
      </c>
      <c r="N179" s="79">
        <f t="shared" si="84"/>
        <v>0</v>
      </c>
      <c r="O179" s="79">
        <f t="shared" si="84"/>
        <v>0</v>
      </c>
      <c r="P179" s="79">
        <f t="shared" si="84"/>
        <v>0</v>
      </c>
      <c r="Q179" s="79">
        <f t="shared" si="84"/>
        <v>0</v>
      </c>
      <c r="R179" s="79">
        <f t="shared" si="84"/>
        <v>0</v>
      </c>
      <c r="S179" s="79">
        <f t="shared" si="84"/>
        <v>0</v>
      </c>
      <c r="T179" s="79">
        <f t="shared" si="84"/>
        <v>0</v>
      </c>
      <c r="U179" s="79">
        <f t="shared" si="84"/>
        <v>0</v>
      </c>
      <c r="V179" s="79">
        <f t="shared" si="84"/>
        <v>0</v>
      </c>
      <c r="W179" s="79">
        <f t="shared" si="84"/>
        <v>0</v>
      </c>
      <c r="X179" s="79">
        <f t="shared" si="84"/>
        <v>0</v>
      </c>
      <c r="Y179" s="79">
        <f t="shared" si="84"/>
        <v>0</v>
      </c>
      <c r="Z179" s="79">
        <f t="shared" si="84"/>
        <v>0</v>
      </c>
      <c r="AA179" s="79">
        <f t="shared" si="84"/>
        <v>0</v>
      </c>
    </row>
    <row r="180" spans="1:27">
      <c r="A180" s="77">
        <f t="shared" si="82"/>
        <v>4</v>
      </c>
      <c r="B180" s="72" t="str">
        <f t="shared" si="67"/>
        <v>Year 4</v>
      </c>
      <c r="C180" s="79">
        <f t="shared" si="83"/>
        <v>327.93867187499984</v>
      </c>
      <c r="D180" s="79">
        <f t="shared" si="84"/>
        <v>2207.6257812499994</v>
      </c>
      <c r="E180" s="79">
        <f t="shared" si="84"/>
        <v>0</v>
      </c>
      <c r="F180" s="79">
        <f t="shared" si="84"/>
        <v>0</v>
      </c>
      <c r="G180" s="79">
        <f t="shared" si="84"/>
        <v>0</v>
      </c>
      <c r="H180" s="79">
        <f t="shared" si="84"/>
        <v>0</v>
      </c>
      <c r="I180" s="79">
        <f t="shared" si="84"/>
        <v>0</v>
      </c>
      <c r="J180" s="79">
        <f t="shared" si="84"/>
        <v>0</v>
      </c>
      <c r="K180" s="79">
        <f t="shared" si="84"/>
        <v>0</v>
      </c>
      <c r="L180" s="79">
        <f t="shared" si="84"/>
        <v>0</v>
      </c>
      <c r="M180" s="79">
        <f t="shared" si="84"/>
        <v>0</v>
      </c>
      <c r="N180" s="79">
        <f t="shared" si="84"/>
        <v>0</v>
      </c>
      <c r="O180" s="79">
        <f t="shared" si="84"/>
        <v>0</v>
      </c>
      <c r="P180" s="79">
        <f t="shared" si="84"/>
        <v>0</v>
      </c>
      <c r="Q180" s="79">
        <f t="shared" si="84"/>
        <v>0</v>
      </c>
      <c r="R180" s="79">
        <f t="shared" si="84"/>
        <v>0</v>
      </c>
      <c r="S180" s="79">
        <f t="shared" si="84"/>
        <v>0</v>
      </c>
      <c r="T180" s="79">
        <f t="shared" si="84"/>
        <v>0</v>
      </c>
      <c r="U180" s="79">
        <f t="shared" si="84"/>
        <v>0</v>
      </c>
      <c r="V180" s="79">
        <f t="shared" si="84"/>
        <v>0</v>
      </c>
      <c r="W180" s="79">
        <f t="shared" si="84"/>
        <v>0</v>
      </c>
      <c r="X180" s="79">
        <f t="shared" si="84"/>
        <v>0</v>
      </c>
      <c r="Y180" s="79">
        <f t="shared" si="84"/>
        <v>0</v>
      </c>
      <c r="Z180" s="79">
        <f t="shared" si="84"/>
        <v>0</v>
      </c>
      <c r="AA180" s="79">
        <f t="shared" si="84"/>
        <v>0</v>
      </c>
    </row>
    <row r="181" spans="1:27">
      <c r="A181" s="77">
        <f t="shared" si="82"/>
        <v>5</v>
      </c>
      <c r="B181" s="72" t="str">
        <f t="shared" si="67"/>
        <v>Year 5</v>
      </c>
      <c r="C181" s="79">
        <f t="shared" si="83"/>
        <v>377.12947265624985</v>
      </c>
      <c r="D181" s="79">
        <f t="shared" si="84"/>
        <v>2262.8164257812496</v>
      </c>
      <c r="E181" s="79">
        <f t="shared" si="84"/>
        <v>0</v>
      </c>
      <c r="F181" s="79">
        <f t="shared" si="84"/>
        <v>0</v>
      </c>
      <c r="G181" s="79">
        <f t="shared" si="84"/>
        <v>0</v>
      </c>
      <c r="H181" s="79">
        <f t="shared" si="84"/>
        <v>0</v>
      </c>
      <c r="I181" s="79">
        <f t="shared" si="84"/>
        <v>0</v>
      </c>
      <c r="J181" s="79">
        <f t="shared" si="84"/>
        <v>0</v>
      </c>
      <c r="K181" s="79">
        <f t="shared" si="84"/>
        <v>0</v>
      </c>
      <c r="L181" s="79">
        <f t="shared" si="84"/>
        <v>0</v>
      </c>
      <c r="M181" s="79">
        <f t="shared" si="84"/>
        <v>0</v>
      </c>
      <c r="N181" s="79">
        <f t="shared" si="84"/>
        <v>0</v>
      </c>
      <c r="O181" s="79">
        <f t="shared" si="84"/>
        <v>0</v>
      </c>
      <c r="P181" s="79">
        <f t="shared" si="84"/>
        <v>0</v>
      </c>
      <c r="Q181" s="79">
        <f t="shared" si="84"/>
        <v>0</v>
      </c>
      <c r="R181" s="79">
        <f t="shared" si="84"/>
        <v>0</v>
      </c>
      <c r="S181" s="79">
        <f t="shared" si="84"/>
        <v>0</v>
      </c>
      <c r="T181" s="79">
        <f t="shared" si="84"/>
        <v>0</v>
      </c>
      <c r="U181" s="79">
        <f t="shared" si="84"/>
        <v>0</v>
      </c>
      <c r="V181" s="79">
        <f t="shared" si="84"/>
        <v>0</v>
      </c>
      <c r="W181" s="79">
        <f t="shared" si="84"/>
        <v>0</v>
      </c>
      <c r="X181" s="79">
        <f t="shared" si="84"/>
        <v>0</v>
      </c>
      <c r="Y181" s="79">
        <f t="shared" si="84"/>
        <v>0</v>
      </c>
      <c r="Z181" s="79">
        <f t="shared" si="84"/>
        <v>0</v>
      </c>
      <c r="AA181" s="79">
        <f t="shared" si="84"/>
        <v>0</v>
      </c>
    </row>
    <row r="182" spans="1:27">
      <c r="A182" s="77">
        <f t="shared" si="82"/>
        <v>6</v>
      </c>
      <c r="B182" s="72" t="str">
        <f t="shared" si="67"/>
        <v>Year 6</v>
      </c>
      <c r="C182" s="79">
        <f t="shared" si="83"/>
        <v>433.69889355468723</v>
      </c>
      <c r="D182" s="79">
        <f t="shared" si="84"/>
        <v>2319.3868364257805</v>
      </c>
      <c r="E182" s="79">
        <f t="shared" si="84"/>
        <v>0</v>
      </c>
      <c r="F182" s="79">
        <f t="shared" si="84"/>
        <v>0</v>
      </c>
      <c r="G182" s="79">
        <f t="shared" si="84"/>
        <v>0</v>
      </c>
      <c r="H182" s="79">
        <f t="shared" si="84"/>
        <v>0</v>
      </c>
      <c r="I182" s="79">
        <f t="shared" si="84"/>
        <v>0</v>
      </c>
      <c r="J182" s="79">
        <f t="shared" si="84"/>
        <v>0</v>
      </c>
      <c r="K182" s="79">
        <f t="shared" si="84"/>
        <v>0</v>
      </c>
      <c r="L182" s="79">
        <f t="shared" si="84"/>
        <v>0</v>
      </c>
      <c r="M182" s="79">
        <f t="shared" si="84"/>
        <v>0</v>
      </c>
      <c r="N182" s="79">
        <f t="shared" si="84"/>
        <v>0</v>
      </c>
      <c r="O182" s="79">
        <f t="shared" si="84"/>
        <v>0</v>
      </c>
      <c r="P182" s="79">
        <f t="shared" si="84"/>
        <v>0</v>
      </c>
      <c r="Q182" s="79">
        <f t="shared" si="84"/>
        <v>0</v>
      </c>
      <c r="R182" s="79">
        <f t="shared" si="84"/>
        <v>0</v>
      </c>
      <c r="S182" s="79">
        <f t="shared" si="84"/>
        <v>0</v>
      </c>
      <c r="T182" s="79">
        <f t="shared" si="84"/>
        <v>0</v>
      </c>
      <c r="U182" s="79">
        <f t="shared" si="84"/>
        <v>0</v>
      </c>
      <c r="V182" s="79">
        <f t="shared" si="84"/>
        <v>0</v>
      </c>
      <c r="W182" s="79">
        <f t="shared" si="84"/>
        <v>0</v>
      </c>
      <c r="X182" s="79">
        <f t="shared" si="84"/>
        <v>0</v>
      </c>
      <c r="Y182" s="79">
        <f t="shared" si="84"/>
        <v>0</v>
      </c>
      <c r="Z182" s="79">
        <f t="shared" si="84"/>
        <v>0</v>
      </c>
      <c r="AA182" s="79">
        <f t="shared" si="84"/>
        <v>0</v>
      </c>
    </row>
    <row r="183" spans="1:27">
      <c r="A183" s="77">
        <f t="shared" si="82"/>
        <v>7</v>
      </c>
      <c r="B183" s="72" t="str">
        <f t="shared" si="67"/>
        <v>Year 7</v>
      </c>
      <c r="C183" s="79">
        <f t="shared" si="83"/>
        <v>498.7537275878903</v>
      </c>
      <c r="D183" s="79">
        <f t="shared" si="84"/>
        <v>2377.3715073364247</v>
      </c>
      <c r="E183" s="79">
        <f t="shared" si="84"/>
        <v>0</v>
      </c>
      <c r="F183" s="79">
        <f t="shared" si="84"/>
        <v>0</v>
      </c>
      <c r="G183" s="79">
        <f t="shared" si="84"/>
        <v>0</v>
      </c>
      <c r="H183" s="79">
        <f t="shared" si="84"/>
        <v>0</v>
      </c>
      <c r="I183" s="79">
        <f t="shared" si="84"/>
        <v>0</v>
      </c>
      <c r="J183" s="79">
        <f t="shared" si="84"/>
        <v>0</v>
      </c>
      <c r="K183" s="79">
        <f t="shared" si="84"/>
        <v>0</v>
      </c>
      <c r="L183" s="79">
        <f t="shared" si="84"/>
        <v>0</v>
      </c>
      <c r="M183" s="79">
        <f t="shared" si="84"/>
        <v>0</v>
      </c>
      <c r="N183" s="79">
        <f t="shared" si="84"/>
        <v>0</v>
      </c>
      <c r="O183" s="79">
        <f t="shared" si="84"/>
        <v>0</v>
      </c>
      <c r="P183" s="79">
        <f t="shared" si="84"/>
        <v>0</v>
      </c>
      <c r="Q183" s="79">
        <f t="shared" si="84"/>
        <v>0</v>
      </c>
      <c r="R183" s="79">
        <f t="shared" si="84"/>
        <v>0</v>
      </c>
      <c r="S183" s="79">
        <f t="shared" si="84"/>
        <v>0</v>
      </c>
      <c r="T183" s="79">
        <f t="shared" si="84"/>
        <v>0</v>
      </c>
      <c r="U183" s="79">
        <f t="shared" si="84"/>
        <v>0</v>
      </c>
      <c r="V183" s="79">
        <f t="shared" si="84"/>
        <v>0</v>
      </c>
      <c r="W183" s="79">
        <f t="shared" si="84"/>
        <v>0</v>
      </c>
      <c r="X183" s="79">
        <f t="shared" si="84"/>
        <v>0</v>
      </c>
      <c r="Y183" s="79">
        <f t="shared" si="84"/>
        <v>0</v>
      </c>
      <c r="Z183" s="79">
        <f t="shared" si="84"/>
        <v>0</v>
      </c>
      <c r="AA183" s="79">
        <f t="shared" si="84"/>
        <v>0</v>
      </c>
    </row>
    <row r="184" spans="1:27">
      <c r="A184" s="77">
        <f t="shared" si="82"/>
        <v>8</v>
      </c>
      <c r="B184" s="72" t="str">
        <f t="shared" si="67"/>
        <v>Year 8</v>
      </c>
      <c r="C184" s="79">
        <f t="shared" si="83"/>
        <v>573.56678672607381</v>
      </c>
      <c r="D184" s="79">
        <f t="shared" si="84"/>
        <v>2436.8057950198349</v>
      </c>
      <c r="E184" s="79">
        <f t="shared" si="84"/>
        <v>0</v>
      </c>
      <c r="F184" s="79">
        <f t="shared" si="84"/>
        <v>0</v>
      </c>
      <c r="G184" s="79">
        <f t="shared" si="84"/>
        <v>0</v>
      </c>
      <c r="H184" s="79">
        <f t="shared" si="84"/>
        <v>0</v>
      </c>
      <c r="I184" s="79">
        <f t="shared" si="84"/>
        <v>0</v>
      </c>
      <c r="J184" s="79">
        <f t="shared" si="84"/>
        <v>0</v>
      </c>
      <c r="K184" s="79">
        <f t="shared" si="84"/>
        <v>0</v>
      </c>
      <c r="L184" s="79">
        <f t="shared" si="84"/>
        <v>0</v>
      </c>
      <c r="M184" s="79">
        <f t="shared" si="84"/>
        <v>0</v>
      </c>
      <c r="N184" s="79">
        <f t="shared" si="84"/>
        <v>0</v>
      </c>
      <c r="O184" s="79">
        <f t="shared" si="84"/>
        <v>0</v>
      </c>
      <c r="P184" s="79">
        <f t="shared" si="84"/>
        <v>0</v>
      </c>
      <c r="Q184" s="79">
        <f t="shared" si="84"/>
        <v>0</v>
      </c>
      <c r="R184" s="79">
        <f t="shared" si="84"/>
        <v>0</v>
      </c>
      <c r="S184" s="79">
        <f t="shared" si="84"/>
        <v>0</v>
      </c>
      <c r="T184" s="79">
        <f t="shared" si="84"/>
        <v>0</v>
      </c>
      <c r="U184" s="79">
        <f t="shared" si="84"/>
        <v>0</v>
      </c>
      <c r="V184" s="79">
        <f t="shared" si="84"/>
        <v>0</v>
      </c>
      <c r="W184" s="79">
        <f t="shared" si="84"/>
        <v>0</v>
      </c>
      <c r="X184" s="79">
        <f t="shared" si="84"/>
        <v>0</v>
      </c>
      <c r="Y184" s="79">
        <f t="shared" si="84"/>
        <v>0</v>
      </c>
      <c r="Z184" s="79">
        <f t="shared" si="84"/>
        <v>0</v>
      </c>
      <c r="AA184" s="79">
        <f t="shared" si="84"/>
        <v>0</v>
      </c>
    </row>
    <row r="185" spans="1:27">
      <c r="A185" s="77">
        <f t="shared" si="82"/>
        <v>9</v>
      </c>
      <c r="B185" s="72" t="str">
        <f t="shared" si="67"/>
        <v>Year 9</v>
      </c>
      <c r="C185" s="79">
        <f t="shared" si="83"/>
        <v>659.60180473498474</v>
      </c>
      <c r="D185" s="79">
        <f t="shared" si="84"/>
        <v>2497.7259398953311</v>
      </c>
      <c r="E185" s="79">
        <f t="shared" si="84"/>
        <v>0</v>
      </c>
      <c r="F185" s="79">
        <f t="shared" si="84"/>
        <v>0</v>
      </c>
      <c r="G185" s="79">
        <f t="shared" si="84"/>
        <v>0</v>
      </c>
      <c r="H185" s="79">
        <f t="shared" si="84"/>
        <v>0</v>
      </c>
      <c r="I185" s="79">
        <f t="shared" si="84"/>
        <v>0</v>
      </c>
      <c r="J185" s="79">
        <f t="shared" si="84"/>
        <v>0</v>
      </c>
      <c r="K185" s="79">
        <f t="shared" si="84"/>
        <v>0</v>
      </c>
      <c r="L185" s="79">
        <f t="shared" si="84"/>
        <v>0</v>
      </c>
      <c r="M185" s="79">
        <f t="shared" si="84"/>
        <v>0</v>
      </c>
      <c r="N185" s="79">
        <f t="shared" si="84"/>
        <v>0</v>
      </c>
      <c r="O185" s="79">
        <f t="shared" si="84"/>
        <v>0</v>
      </c>
      <c r="P185" s="79">
        <f t="shared" si="84"/>
        <v>0</v>
      </c>
      <c r="Q185" s="79">
        <f t="shared" si="84"/>
        <v>0</v>
      </c>
      <c r="R185" s="79">
        <f t="shared" si="84"/>
        <v>0</v>
      </c>
      <c r="S185" s="79">
        <f t="shared" si="84"/>
        <v>0</v>
      </c>
      <c r="T185" s="79">
        <f t="shared" si="84"/>
        <v>0</v>
      </c>
      <c r="U185" s="79">
        <f t="shared" si="84"/>
        <v>0</v>
      </c>
      <c r="V185" s="79">
        <f t="shared" si="84"/>
        <v>0</v>
      </c>
      <c r="W185" s="79">
        <f t="shared" si="84"/>
        <v>0</v>
      </c>
      <c r="X185" s="79">
        <f t="shared" si="84"/>
        <v>0</v>
      </c>
      <c r="Y185" s="79">
        <f t="shared" si="84"/>
        <v>0</v>
      </c>
      <c r="Z185" s="79">
        <f t="shared" si="84"/>
        <v>0</v>
      </c>
      <c r="AA185" s="79">
        <f t="shared" si="84"/>
        <v>0</v>
      </c>
    </row>
    <row r="186" spans="1:27">
      <c r="A186" s="77">
        <f t="shared" si="82"/>
        <v>10</v>
      </c>
      <c r="B186" s="72" t="str">
        <f t="shared" si="67"/>
        <v>Year 10</v>
      </c>
      <c r="C186" s="79">
        <f t="shared" si="83"/>
        <v>758.54207544523229</v>
      </c>
      <c r="D186" s="79">
        <f t="shared" si="84"/>
        <v>2560.1690883927145</v>
      </c>
      <c r="E186" s="79">
        <f t="shared" si="84"/>
        <v>0</v>
      </c>
      <c r="F186" s="79">
        <f t="shared" si="84"/>
        <v>0</v>
      </c>
      <c r="G186" s="79">
        <f t="shared" si="84"/>
        <v>0</v>
      </c>
      <c r="H186" s="79">
        <f t="shared" si="84"/>
        <v>0</v>
      </c>
      <c r="I186" s="79">
        <f t="shared" si="84"/>
        <v>0</v>
      </c>
      <c r="J186" s="79">
        <f t="shared" si="84"/>
        <v>0</v>
      </c>
      <c r="K186" s="79">
        <f t="shared" si="84"/>
        <v>0</v>
      </c>
      <c r="L186" s="79">
        <f t="shared" si="84"/>
        <v>0</v>
      </c>
      <c r="M186" s="79">
        <f t="shared" si="84"/>
        <v>0</v>
      </c>
      <c r="N186" s="79">
        <f t="shared" si="84"/>
        <v>0</v>
      </c>
      <c r="O186" s="79">
        <f t="shared" si="84"/>
        <v>0</v>
      </c>
      <c r="P186" s="79">
        <f t="shared" si="84"/>
        <v>0</v>
      </c>
      <c r="Q186" s="79">
        <f t="shared" si="84"/>
        <v>0</v>
      </c>
      <c r="R186" s="79">
        <f t="shared" si="84"/>
        <v>0</v>
      </c>
      <c r="S186" s="79">
        <f t="shared" si="84"/>
        <v>0</v>
      </c>
      <c r="T186" s="79">
        <f t="shared" si="84"/>
        <v>0</v>
      </c>
      <c r="U186" s="79">
        <f t="shared" si="84"/>
        <v>0</v>
      </c>
      <c r="V186" s="79">
        <f t="shared" si="84"/>
        <v>0</v>
      </c>
      <c r="W186" s="79">
        <f t="shared" si="84"/>
        <v>0</v>
      </c>
      <c r="X186" s="79">
        <f t="shared" si="84"/>
        <v>0</v>
      </c>
      <c r="Y186" s="79">
        <f t="shared" si="84"/>
        <v>0</v>
      </c>
      <c r="Z186" s="79">
        <f t="shared" si="84"/>
        <v>0</v>
      </c>
      <c r="AA186" s="79">
        <f t="shared" si="84"/>
        <v>0</v>
      </c>
    </row>
    <row r="187" spans="1:27">
      <c r="A187" s="77"/>
      <c r="C187" s="199" t="s">
        <v>613</v>
      </c>
    </row>
    <row r="188" spans="1:27" ht="144">
      <c r="A188" s="204" t="s">
        <v>614</v>
      </c>
      <c r="B188" s="201" t="s">
        <v>615</v>
      </c>
      <c r="C188" s="74" t="str">
        <f t="shared" ref="C188:AA188" si="85">C$2&amp;": "&amp;$A$151</f>
        <v>Patent 1: Business-area profits without the patent technology</v>
      </c>
      <c r="D188" s="74" t="str">
        <f t="shared" si="85"/>
        <v>Patent 2: Business-area profits without the patent technology</v>
      </c>
      <c r="E188" s="74" t="str">
        <f t="shared" si="85"/>
        <v>Patent 3: Business-area profits without the patent technology</v>
      </c>
      <c r="F188" s="74" t="str">
        <f t="shared" si="85"/>
        <v>Patent 4: Business-area profits without the patent technology</v>
      </c>
      <c r="G188" s="74" t="str">
        <f t="shared" si="85"/>
        <v>Patent 5: Business-area profits without the patent technology</v>
      </c>
      <c r="H188" s="74" t="str">
        <f t="shared" si="85"/>
        <v>Patent 6: Business-area profits without the patent technology</v>
      </c>
      <c r="I188" s="74" t="str">
        <f t="shared" si="85"/>
        <v>Patent 7: Business-area profits without the patent technology</v>
      </c>
      <c r="J188" s="74" t="str">
        <f t="shared" si="85"/>
        <v>Patent 8: Business-area profits without the patent technology</v>
      </c>
      <c r="K188" s="74" t="str">
        <f t="shared" si="85"/>
        <v>Patent 9: Business-area profits without the patent technology</v>
      </c>
      <c r="L188" s="74" t="str">
        <f t="shared" si="85"/>
        <v>Patent 10: Business-area profits without the patent technology</v>
      </c>
      <c r="M188" s="74" t="str">
        <f t="shared" si="85"/>
        <v>Patent 11: Business-area profits without the patent technology</v>
      </c>
      <c r="N188" s="74" t="str">
        <f t="shared" si="85"/>
        <v>Patent 12: Business-area profits without the patent technology</v>
      </c>
      <c r="O188" s="74" t="str">
        <f t="shared" si="85"/>
        <v>Patent 13: Business-area profits without the patent technology</v>
      </c>
      <c r="P188" s="74" t="str">
        <f t="shared" si="85"/>
        <v>Patent 14: Business-area profits without the patent technology</v>
      </c>
      <c r="Q188" s="74" t="str">
        <f t="shared" si="85"/>
        <v>Patent 15: Business-area profits without the patent technology</v>
      </c>
      <c r="R188" s="74" t="str">
        <f t="shared" si="85"/>
        <v>Patent 16: Business-area profits without the patent technology</v>
      </c>
      <c r="S188" s="74" t="str">
        <f t="shared" si="85"/>
        <v>Patent 17: Business-area profits without the patent technology</v>
      </c>
      <c r="T188" s="74" t="str">
        <f t="shared" si="85"/>
        <v>Patent 18: Business-area profits without the patent technology</v>
      </c>
      <c r="U188" s="74" t="str">
        <f t="shared" si="85"/>
        <v>Patent 19: Business-area profits without the patent technology</v>
      </c>
      <c r="V188" s="74" t="str">
        <f t="shared" si="85"/>
        <v>Patent 20: Business-area profits without the patent technology</v>
      </c>
      <c r="W188" s="74" t="str">
        <f t="shared" si="85"/>
        <v>Patent 21: Business-area profits without the patent technology</v>
      </c>
      <c r="X188" s="74" t="str">
        <f t="shared" si="85"/>
        <v>Patent 22: Business-area profits without the patent technology</v>
      </c>
      <c r="Y188" s="74" t="str">
        <f t="shared" si="85"/>
        <v>Patent 23: Business-area profits without the patent technology</v>
      </c>
      <c r="Z188" s="74" t="str">
        <f t="shared" si="85"/>
        <v>Patent 24: Business-area profits without the patent technology</v>
      </c>
      <c r="AA188" s="74" t="str">
        <f t="shared" si="85"/>
        <v>Patent 25: Business-area profits without the patent technology</v>
      </c>
    </row>
    <row r="189" spans="1:27">
      <c r="A189" s="77">
        <f t="shared" ref="A189:A198" si="86">A32</f>
        <v>1</v>
      </c>
      <c r="B189" s="72" t="str">
        <f t="shared" si="67"/>
        <v>Year 1</v>
      </c>
      <c r="C189" s="79">
        <f t="shared" ref="C189:AA189" si="87">IFERROR(IF($A32&lt;=C$3+C$5,(C153-C165-C177),IF($A32&lt;C$3+C$5+1,(1-($A32-C$3-C$5))*(C153-C165-C177),0)),0)</f>
        <v>1983.75</v>
      </c>
      <c r="D189" s="79">
        <f t="shared" si="87"/>
        <v>18860</v>
      </c>
      <c r="E189" s="79">
        <f t="shared" si="87"/>
        <v>0</v>
      </c>
      <c r="F189" s="79">
        <f t="shared" si="87"/>
        <v>0</v>
      </c>
      <c r="G189" s="79">
        <f t="shared" si="87"/>
        <v>0</v>
      </c>
      <c r="H189" s="79">
        <f t="shared" si="87"/>
        <v>0</v>
      </c>
      <c r="I189" s="79">
        <f t="shared" si="87"/>
        <v>0</v>
      </c>
      <c r="J189" s="79">
        <f t="shared" si="87"/>
        <v>0</v>
      </c>
      <c r="K189" s="79">
        <f t="shared" si="87"/>
        <v>0</v>
      </c>
      <c r="L189" s="79">
        <f t="shared" si="87"/>
        <v>0</v>
      </c>
      <c r="M189" s="79">
        <f t="shared" si="87"/>
        <v>0</v>
      </c>
      <c r="N189" s="79">
        <f t="shared" si="87"/>
        <v>0</v>
      </c>
      <c r="O189" s="79">
        <f t="shared" si="87"/>
        <v>0</v>
      </c>
      <c r="P189" s="79">
        <f t="shared" si="87"/>
        <v>0</v>
      </c>
      <c r="Q189" s="79">
        <f t="shared" si="87"/>
        <v>0</v>
      </c>
      <c r="R189" s="79">
        <f t="shared" si="87"/>
        <v>0</v>
      </c>
      <c r="S189" s="79">
        <f t="shared" si="87"/>
        <v>0</v>
      </c>
      <c r="T189" s="79">
        <f t="shared" si="87"/>
        <v>0</v>
      </c>
      <c r="U189" s="79">
        <f t="shared" si="87"/>
        <v>0</v>
      </c>
      <c r="V189" s="79">
        <f t="shared" si="87"/>
        <v>0</v>
      </c>
      <c r="W189" s="79">
        <f t="shared" si="87"/>
        <v>0</v>
      </c>
      <c r="X189" s="79">
        <f t="shared" si="87"/>
        <v>0</v>
      </c>
      <c r="Y189" s="79">
        <f t="shared" si="87"/>
        <v>0</v>
      </c>
      <c r="Z189" s="79">
        <f t="shared" si="87"/>
        <v>0</v>
      </c>
      <c r="AA189" s="79">
        <f t="shared" si="87"/>
        <v>0</v>
      </c>
    </row>
    <row r="190" spans="1:27">
      <c r="A190" s="77">
        <f t="shared" si="86"/>
        <v>2</v>
      </c>
      <c r="B190" s="72" t="str">
        <f t="shared" si="67"/>
        <v>Year 2</v>
      </c>
      <c r="C190" s="79">
        <f t="shared" ref="C190:AA190" si="88">IFERROR(IF($A33&lt;=C$3+C$5,(C154-C166-C178),IF($A33&lt;C$3+C$5+1,(1-($A33-C$3-C$5))*(C154-C166-C178),0)),0)</f>
        <v>2281.3125</v>
      </c>
      <c r="D190" s="79">
        <f t="shared" si="88"/>
        <v>9665.75</v>
      </c>
      <c r="E190" s="79">
        <f t="shared" si="88"/>
        <v>0</v>
      </c>
      <c r="F190" s="79">
        <f t="shared" si="88"/>
        <v>0</v>
      </c>
      <c r="G190" s="79">
        <f t="shared" si="88"/>
        <v>0</v>
      </c>
      <c r="H190" s="79">
        <f t="shared" si="88"/>
        <v>0</v>
      </c>
      <c r="I190" s="79">
        <f t="shared" si="88"/>
        <v>0</v>
      </c>
      <c r="J190" s="79">
        <f t="shared" si="88"/>
        <v>0</v>
      </c>
      <c r="K190" s="79">
        <f t="shared" si="88"/>
        <v>0</v>
      </c>
      <c r="L190" s="79">
        <f t="shared" si="88"/>
        <v>0</v>
      </c>
      <c r="M190" s="79">
        <f t="shared" si="88"/>
        <v>0</v>
      </c>
      <c r="N190" s="79">
        <f t="shared" si="88"/>
        <v>0</v>
      </c>
      <c r="O190" s="79">
        <f t="shared" si="88"/>
        <v>0</v>
      </c>
      <c r="P190" s="79">
        <f t="shared" si="88"/>
        <v>0</v>
      </c>
      <c r="Q190" s="79">
        <f t="shared" si="88"/>
        <v>0</v>
      </c>
      <c r="R190" s="79">
        <f t="shared" si="88"/>
        <v>0</v>
      </c>
      <c r="S190" s="79">
        <f t="shared" si="88"/>
        <v>0</v>
      </c>
      <c r="T190" s="79">
        <f t="shared" si="88"/>
        <v>0</v>
      </c>
      <c r="U190" s="79">
        <f t="shared" si="88"/>
        <v>0</v>
      </c>
      <c r="V190" s="79">
        <f t="shared" si="88"/>
        <v>0</v>
      </c>
      <c r="W190" s="79">
        <f t="shared" si="88"/>
        <v>0</v>
      </c>
      <c r="X190" s="79">
        <f t="shared" si="88"/>
        <v>0</v>
      </c>
      <c r="Y190" s="79">
        <f t="shared" si="88"/>
        <v>0</v>
      </c>
      <c r="Z190" s="79">
        <f t="shared" si="88"/>
        <v>0</v>
      </c>
      <c r="AA190" s="79">
        <f t="shared" si="88"/>
        <v>0</v>
      </c>
    </row>
    <row r="191" spans="1:27">
      <c r="A191" s="77">
        <f t="shared" si="86"/>
        <v>3</v>
      </c>
      <c r="B191" s="72" t="str">
        <f t="shared" si="67"/>
        <v>Year 3</v>
      </c>
      <c r="C191" s="79">
        <f t="shared" ref="C191:AA191" si="89">IFERROR(IF($A34&lt;=C$3+C$5,(C155-C167-C179),IF($A34&lt;C$3+C$5+1,(1-($A34-C$3-C$5))*(C155-C167-C179),0)),0)</f>
        <v>2623.5093749999996</v>
      </c>
      <c r="D191" s="79">
        <f t="shared" si="89"/>
        <v>0</v>
      </c>
      <c r="E191" s="79">
        <f t="shared" si="89"/>
        <v>0</v>
      </c>
      <c r="F191" s="79">
        <f t="shared" si="89"/>
        <v>0</v>
      </c>
      <c r="G191" s="79">
        <f t="shared" si="89"/>
        <v>0</v>
      </c>
      <c r="H191" s="79">
        <f t="shared" si="89"/>
        <v>0</v>
      </c>
      <c r="I191" s="79">
        <f t="shared" si="89"/>
        <v>0</v>
      </c>
      <c r="J191" s="79">
        <f t="shared" si="89"/>
        <v>0</v>
      </c>
      <c r="K191" s="79">
        <f t="shared" si="89"/>
        <v>0</v>
      </c>
      <c r="L191" s="79">
        <f t="shared" si="89"/>
        <v>0</v>
      </c>
      <c r="M191" s="79">
        <f t="shared" si="89"/>
        <v>0</v>
      </c>
      <c r="N191" s="79">
        <f t="shared" si="89"/>
        <v>0</v>
      </c>
      <c r="O191" s="79">
        <f t="shared" si="89"/>
        <v>0</v>
      </c>
      <c r="P191" s="79">
        <f t="shared" si="89"/>
        <v>0</v>
      </c>
      <c r="Q191" s="79">
        <f t="shared" si="89"/>
        <v>0</v>
      </c>
      <c r="R191" s="79">
        <f t="shared" si="89"/>
        <v>0</v>
      </c>
      <c r="S191" s="79">
        <f t="shared" si="89"/>
        <v>0</v>
      </c>
      <c r="T191" s="79">
        <f t="shared" si="89"/>
        <v>0</v>
      </c>
      <c r="U191" s="79">
        <f t="shared" si="89"/>
        <v>0</v>
      </c>
      <c r="V191" s="79">
        <f t="shared" si="89"/>
        <v>0</v>
      </c>
      <c r="W191" s="79">
        <f t="shared" si="89"/>
        <v>0</v>
      </c>
      <c r="X191" s="79">
        <f t="shared" si="89"/>
        <v>0</v>
      </c>
      <c r="Y191" s="79">
        <f t="shared" si="89"/>
        <v>0</v>
      </c>
      <c r="Z191" s="79">
        <f t="shared" si="89"/>
        <v>0</v>
      </c>
      <c r="AA191" s="79">
        <f t="shared" si="89"/>
        <v>0</v>
      </c>
    </row>
    <row r="192" spans="1:27">
      <c r="A192" s="77">
        <f t="shared" si="86"/>
        <v>4</v>
      </c>
      <c r="B192" s="72" t="str">
        <f t="shared" si="67"/>
        <v>Year 4</v>
      </c>
      <c r="C192" s="79">
        <f t="shared" ref="C192:AA192" si="90">IFERROR(IF($A35&lt;=C$3+C$5,(C156-C168-C180),IF($A35&lt;C$3+C$5+1,(1-($A35-C$3-C$5))*(C156-C168-C180),0)),0)</f>
        <v>3017.0357812500001</v>
      </c>
      <c r="D192" s="79">
        <f t="shared" si="90"/>
        <v>0</v>
      </c>
      <c r="E192" s="79">
        <f t="shared" si="90"/>
        <v>0</v>
      </c>
      <c r="F192" s="79">
        <f t="shared" si="90"/>
        <v>0</v>
      </c>
      <c r="G192" s="79">
        <f t="shared" si="90"/>
        <v>0</v>
      </c>
      <c r="H192" s="79">
        <f t="shared" si="90"/>
        <v>0</v>
      </c>
      <c r="I192" s="79">
        <f t="shared" si="90"/>
        <v>0</v>
      </c>
      <c r="J192" s="79">
        <f t="shared" si="90"/>
        <v>0</v>
      </c>
      <c r="K192" s="79">
        <f t="shared" si="90"/>
        <v>0</v>
      </c>
      <c r="L192" s="79">
        <f t="shared" si="90"/>
        <v>0</v>
      </c>
      <c r="M192" s="79">
        <f t="shared" si="90"/>
        <v>0</v>
      </c>
      <c r="N192" s="79">
        <f t="shared" si="90"/>
        <v>0</v>
      </c>
      <c r="O192" s="79">
        <f t="shared" si="90"/>
        <v>0</v>
      </c>
      <c r="P192" s="79">
        <f t="shared" si="90"/>
        <v>0</v>
      </c>
      <c r="Q192" s="79">
        <f t="shared" si="90"/>
        <v>0</v>
      </c>
      <c r="R192" s="79">
        <f t="shared" si="90"/>
        <v>0</v>
      </c>
      <c r="S192" s="79">
        <f t="shared" si="90"/>
        <v>0</v>
      </c>
      <c r="T192" s="79">
        <f t="shared" si="90"/>
        <v>0</v>
      </c>
      <c r="U192" s="79">
        <f t="shared" si="90"/>
        <v>0</v>
      </c>
      <c r="V192" s="79">
        <f t="shared" si="90"/>
        <v>0</v>
      </c>
      <c r="W192" s="79">
        <f t="shared" si="90"/>
        <v>0</v>
      </c>
      <c r="X192" s="79">
        <f t="shared" si="90"/>
        <v>0</v>
      </c>
      <c r="Y192" s="79">
        <f t="shared" si="90"/>
        <v>0</v>
      </c>
      <c r="Z192" s="79">
        <f t="shared" si="90"/>
        <v>0</v>
      </c>
      <c r="AA192" s="79">
        <f t="shared" si="90"/>
        <v>0</v>
      </c>
    </row>
    <row r="193" spans="1:27">
      <c r="A193" s="77">
        <f t="shared" si="86"/>
        <v>5</v>
      </c>
      <c r="B193" s="72" t="str">
        <f t="shared" si="67"/>
        <v>Year 5</v>
      </c>
      <c r="C193" s="79">
        <f t="shared" ref="C193:AA193" si="91">IFERROR(IF($A36&lt;=C$3+C$5,(C157-C169-C181),IF($A36&lt;C$3+C$5+1,(1-($A36-C$3-C$5))*(C157-C169-C181),0)),0)</f>
        <v>3469.5911484374992</v>
      </c>
      <c r="D193" s="79">
        <f t="shared" si="91"/>
        <v>0</v>
      </c>
      <c r="E193" s="79">
        <f t="shared" si="91"/>
        <v>0</v>
      </c>
      <c r="F193" s="79">
        <f t="shared" si="91"/>
        <v>0</v>
      </c>
      <c r="G193" s="79">
        <f t="shared" si="91"/>
        <v>0</v>
      </c>
      <c r="H193" s="79">
        <f t="shared" si="91"/>
        <v>0</v>
      </c>
      <c r="I193" s="79">
        <f t="shared" si="91"/>
        <v>0</v>
      </c>
      <c r="J193" s="79">
        <f t="shared" si="91"/>
        <v>0</v>
      </c>
      <c r="K193" s="79">
        <f t="shared" si="91"/>
        <v>0</v>
      </c>
      <c r="L193" s="79">
        <f t="shared" si="91"/>
        <v>0</v>
      </c>
      <c r="M193" s="79">
        <f t="shared" si="91"/>
        <v>0</v>
      </c>
      <c r="N193" s="79">
        <f t="shared" si="91"/>
        <v>0</v>
      </c>
      <c r="O193" s="79">
        <f t="shared" si="91"/>
        <v>0</v>
      </c>
      <c r="P193" s="79">
        <f t="shared" si="91"/>
        <v>0</v>
      </c>
      <c r="Q193" s="79">
        <f t="shared" si="91"/>
        <v>0</v>
      </c>
      <c r="R193" s="79">
        <f t="shared" si="91"/>
        <v>0</v>
      </c>
      <c r="S193" s="79">
        <f t="shared" si="91"/>
        <v>0</v>
      </c>
      <c r="T193" s="79">
        <f t="shared" si="91"/>
        <v>0</v>
      </c>
      <c r="U193" s="79">
        <f t="shared" si="91"/>
        <v>0</v>
      </c>
      <c r="V193" s="79">
        <f t="shared" si="91"/>
        <v>0</v>
      </c>
      <c r="W193" s="79">
        <f t="shared" si="91"/>
        <v>0</v>
      </c>
      <c r="X193" s="79">
        <f t="shared" si="91"/>
        <v>0</v>
      </c>
      <c r="Y193" s="79">
        <f t="shared" si="91"/>
        <v>0</v>
      </c>
      <c r="Z193" s="79">
        <f t="shared" si="91"/>
        <v>0</v>
      </c>
      <c r="AA193" s="79">
        <f t="shared" si="91"/>
        <v>0</v>
      </c>
    </row>
    <row r="194" spans="1:27">
      <c r="A194" s="77">
        <f t="shared" si="86"/>
        <v>6</v>
      </c>
      <c r="B194" s="72" t="str">
        <f t="shared" si="67"/>
        <v>Year 6</v>
      </c>
      <c r="C194" s="79">
        <f t="shared" ref="C194:AA194" si="92">IFERROR(IF($A37&lt;=C$3+C$5,(C158-C170-C182),IF($A37&lt;C$3+C$5+1,(1-($A37-C$3-C$5))*(C158-C170-C182),0)),0)</f>
        <v>3990.0298207031224</v>
      </c>
      <c r="D194" s="79">
        <f t="shared" si="92"/>
        <v>0</v>
      </c>
      <c r="E194" s="79">
        <f t="shared" si="92"/>
        <v>0</v>
      </c>
      <c r="F194" s="79">
        <f t="shared" si="92"/>
        <v>0</v>
      </c>
      <c r="G194" s="79">
        <f t="shared" si="92"/>
        <v>0</v>
      </c>
      <c r="H194" s="79">
        <f t="shared" si="92"/>
        <v>0</v>
      </c>
      <c r="I194" s="79">
        <f t="shared" si="92"/>
        <v>0</v>
      </c>
      <c r="J194" s="79">
        <f t="shared" si="92"/>
        <v>0</v>
      </c>
      <c r="K194" s="79">
        <f t="shared" si="92"/>
        <v>0</v>
      </c>
      <c r="L194" s="79">
        <f t="shared" si="92"/>
        <v>0</v>
      </c>
      <c r="M194" s="79">
        <f t="shared" si="92"/>
        <v>0</v>
      </c>
      <c r="N194" s="79">
        <f t="shared" si="92"/>
        <v>0</v>
      </c>
      <c r="O194" s="79">
        <f t="shared" si="92"/>
        <v>0</v>
      </c>
      <c r="P194" s="79">
        <f t="shared" si="92"/>
        <v>0</v>
      </c>
      <c r="Q194" s="79">
        <f t="shared" si="92"/>
        <v>0</v>
      </c>
      <c r="R194" s="79">
        <f t="shared" si="92"/>
        <v>0</v>
      </c>
      <c r="S194" s="79">
        <f t="shared" si="92"/>
        <v>0</v>
      </c>
      <c r="T194" s="79">
        <f t="shared" si="92"/>
        <v>0</v>
      </c>
      <c r="U194" s="79">
        <f t="shared" si="92"/>
        <v>0</v>
      </c>
      <c r="V194" s="79">
        <f t="shared" si="92"/>
        <v>0</v>
      </c>
      <c r="W194" s="79">
        <f t="shared" si="92"/>
        <v>0</v>
      </c>
      <c r="X194" s="79">
        <f t="shared" si="92"/>
        <v>0</v>
      </c>
      <c r="Y194" s="79">
        <f t="shared" si="92"/>
        <v>0</v>
      </c>
      <c r="Z194" s="79">
        <f t="shared" si="92"/>
        <v>0</v>
      </c>
      <c r="AA194" s="79">
        <f t="shared" si="92"/>
        <v>0</v>
      </c>
    </row>
    <row r="195" spans="1:27">
      <c r="A195" s="77">
        <f t="shared" si="86"/>
        <v>7</v>
      </c>
      <c r="B195" s="72" t="str">
        <f t="shared" ref="B195:B258" si="93">"Year "&amp;A195</f>
        <v>Year 7</v>
      </c>
      <c r="C195" s="79">
        <f t="shared" ref="C195:AA195" si="94">IFERROR(IF($A38&lt;=C$3+C$5,(C159-C171-C183),IF($A38&lt;C$3+C$5+1,(1-($A38-C$3-C$5))*(C159-C171-C183),0)),0)</f>
        <v>2294.2671469042957</v>
      </c>
      <c r="D195" s="79">
        <f t="shared" si="94"/>
        <v>0</v>
      </c>
      <c r="E195" s="79">
        <f t="shared" si="94"/>
        <v>0</v>
      </c>
      <c r="F195" s="79">
        <f t="shared" si="94"/>
        <v>0</v>
      </c>
      <c r="G195" s="79">
        <f t="shared" si="94"/>
        <v>0</v>
      </c>
      <c r="H195" s="79">
        <f t="shared" si="94"/>
        <v>0</v>
      </c>
      <c r="I195" s="79">
        <f t="shared" si="94"/>
        <v>0</v>
      </c>
      <c r="J195" s="79">
        <f t="shared" si="94"/>
        <v>0</v>
      </c>
      <c r="K195" s="79">
        <f t="shared" si="94"/>
        <v>0</v>
      </c>
      <c r="L195" s="79">
        <f t="shared" si="94"/>
        <v>0</v>
      </c>
      <c r="M195" s="79">
        <f t="shared" si="94"/>
        <v>0</v>
      </c>
      <c r="N195" s="79">
        <f t="shared" si="94"/>
        <v>0</v>
      </c>
      <c r="O195" s="79">
        <f t="shared" si="94"/>
        <v>0</v>
      </c>
      <c r="P195" s="79">
        <f t="shared" si="94"/>
        <v>0</v>
      </c>
      <c r="Q195" s="79">
        <f t="shared" si="94"/>
        <v>0</v>
      </c>
      <c r="R195" s="79">
        <f t="shared" si="94"/>
        <v>0</v>
      </c>
      <c r="S195" s="79">
        <f t="shared" si="94"/>
        <v>0</v>
      </c>
      <c r="T195" s="79">
        <f t="shared" si="94"/>
        <v>0</v>
      </c>
      <c r="U195" s="79">
        <f t="shared" si="94"/>
        <v>0</v>
      </c>
      <c r="V195" s="79">
        <f t="shared" si="94"/>
        <v>0</v>
      </c>
      <c r="W195" s="79">
        <f t="shared" si="94"/>
        <v>0</v>
      </c>
      <c r="X195" s="79">
        <f t="shared" si="94"/>
        <v>0</v>
      </c>
      <c r="Y195" s="79">
        <f t="shared" si="94"/>
        <v>0</v>
      </c>
      <c r="Z195" s="79">
        <f t="shared" si="94"/>
        <v>0</v>
      </c>
      <c r="AA195" s="79">
        <f t="shared" si="94"/>
        <v>0</v>
      </c>
    </row>
    <row r="196" spans="1:27">
      <c r="A196" s="77">
        <f t="shared" si="86"/>
        <v>8</v>
      </c>
      <c r="B196" s="72" t="str">
        <f t="shared" si="93"/>
        <v>Year 8</v>
      </c>
      <c r="C196" s="79">
        <f t="shared" ref="C196:AA196" si="95">IFERROR(IF($A39&lt;=C$3+C$5,(C160-C172-C184),IF($A39&lt;C$3+C$5+1,(1-($A39-C$3-C$5))*(C160-C172-C184),0)),0)</f>
        <v>0</v>
      </c>
      <c r="D196" s="79">
        <f t="shared" si="95"/>
        <v>0</v>
      </c>
      <c r="E196" s="79">
        <f t="shared" si="95"/>
        <v>0</v>
      </c>
      <c r="F196" s="79">
        <f t="shared" si="95"/>
        <v>0</v>
      </c>
      <c r="G196" s="79">
        <f t="shared" si="95"/>
        <v>0</v>
      </c>
      <c r="H196" s="79">
        <f t="shared" si="95"/>
        <v>0</v>
      </c>
      <c r="I196" s="79">
        <f t="shared" si="95"/>
        <v>0</v>
      </c>
      <c r="J196" s="79">
        <f t="shared" si="95"/>
        <v>0</v>
      </c>
      <c r="K196" s="79">
        <f t="shared" si="95"/>
        <v>0</v>
      </c>
      <c r="L196" s="79">
        <f t="shared" si="95"/>
        <v>0</v>
      </c>
      <c r="M196" s="79">
        <f t="shared" si="95"/>
        <v>0</v>
      </c>
      <c r="N196" s="79">
        <f t="shared" si="95"/>
        <v>0</v>
      </c>
      <c r="O196" s="79">
        <f t="shared" si="95"/>
        <v>0</v>
      </c>
      <c r="P196" s="79">
        <f t="shared" si="95"/>
        <v>0</v>
      </c>
      <c r="Q196" s="79">
        <f t="shared" si="95"/>
        <v>0</v>
      </c>
      <c r="R196" s="79">
        <f t="shared" si="95"/>
        <v>0</v>
      </c>
      <c r="S196" s="79">
        <f t="shared" si="95"/>
        <v>0</v>
      </c>
      <c r="T196" s="79">
        <f t="shared" si="95"/>
        <v>0</v>
      </c>
      <c r="U196" s="79">
        <f t="shared" si="95"/>
        <v>0</v>
      </c>
      <c r="V196" s="79">
        <f t="shared" si="95"/>
        <v>0</v>
      </c>
      <c r="W196" s="79">
        <f t="shared" si="95"/>
        <v>0</v>
      </c>
      <c r="X196" s="79">
        <f t="shared" si="95"/>
        <v>0</v>
      </c>
      <c r="Y196" s="79">
        <f t="shared" si="95"/>
        <v>0</v>
      </c>
      <c r="Z196" s="79">
        <f t="shared" si="95"/>
        <v>0</v>
      </c>
      <c r="AA196" s="79">
        <f t="shared" si="95"/>
        <v>0</v>
      </c>
    </row>
    <row r="197" spans="1:27">
      <c r="A197" s="77">
        <f t="shared" si="86"/>
        <v>9</v>
      </c>
      <c r="B197" s="72" t="str">
        <f t="shared" si="93"/>
        <v>Year 9</v>
      </c>
      <c r="C197" s="79">
        <f t="shared" ref="C197:AA197" si="96">IFERROR(IF($A40&lt;=C$3+C$5,(C161-C173-C185),IF($A40&lt;C$3+C$5+1,(1-($A40-C$3-C$5))*(C161-C173-C185),0)),0)</f>
        <v>0</v>
      </c>
      <c r="D197" s="79">
        <f t="shared" si="96"/>
        <v>0</v>
      </c>
      <c r="E197" s="79">
        <f t="shared" si="96"/>
        <v>0</v>
      </c>
      <c r="F197" s="79">
        <f t="shared" si="96"/>
        <v>0</v>
      </c>
      <c r="G197" s="79">
        <f t="shared" si="96"/>
        <v>0</v>
      </c>
      <c r="H197" s="79">
        <f t="shared" si="96"/>
        <v>0</v>
      </c>
      <c r="I197" s="79">
        <f t="shared" si="96"/>
        <v>0</v>
      </c>
      <c r="J197" s="79">
        <f t="shared" si="96"/>
        <v>0</v>
      </c>
      <c r="K197" s="79">
        <f t="shared" si="96"/>
        <v>0</v>
      </c>
      <c r="L197" s="79">
        <f t="shared" si="96"/>
        <v>0</v>
      </c>
      <c r="M197" s="79">
        <f t="shared" si="96"/>
        <v>0</v>
      </c>
      <c r="N197" s="79">
        <f t="shared" si="96"/>
        <v>0</v>
      </c>
      <c r="O197" s="79">
        <f t="shared" si="96"/>
        <v>0</v>
      </c>
      <c r="P197" s="79">
        <f t="shared" si="96"/>
        <v>0</v>
      </c>
      <c r="Q197" s="79">
        <f t="shared" si="96"/>
        <v>0</v>
      </c>
      <c r="R197" s="79">
        <f t="shared" si="96"/>
        <v>0</v>
      </c>
      <c r="S197" s="79">
        <f t="shared" si="96"/>
        <v>0</v>
      </c>
      <c r="T197" s="79">
        <f t="shared" si="96"/>
        <v>0</v>
      </c>
      <c r="U197" s="79">
        <f t="shared" si="96"/>
        <v>0</v>
      </c>
      <c r="V197" s="79">
        <f t="shared" si="96"/>
        <v>0</v>
      </c>
      <c r="W197" s="79">
        <f t="shared" si="96"/>
        <v>0</v>
      </c>
      <c r="X197" s="79">
        <f t="shared" si="96"/>
        <v>0</v>
      </c>
      <c r="Y197" s="79">
        <f t="shared" si="96"/>
        <v>0</v>
      </c>
      <c r="Z197" s="79">
        <f t="shared" si="96"/>
        <v>0</v>
      </c>
      <c r="AA197" s="79">
        <f t="shared" si="96"/>
        <v>0</v>
      </c>
    </row>
    <row r="198" spans="1:27">
      <c r="A198" s="77">
        <f t="shared" si="86"/>
        <v>10</v>
      </c>
      <c r="B198" s="72" t="str">
        <f t="shared" si="93"/>
        <v>Year 10</v>
      </c>
      <c r="C198" s="79">
        <f t="shared" ref="C198:AA198" si="97">IFERROR(IF($A41&lt;=C$3+C$5,(C162-C174-C186),IF($A41&lt;C$3+C$5+1,(1-($A41-C$3-C$5))*(C162-C174-C186),0)),0)</f>
        <v>0</v>
      </c>
      <c r="D198" s="79">
        <f t="shared" si="97"/>
        <v>0</v>
      </c>
      <c r="E198" s="79">
        <f t="shared" si="97"/>
        <v>0</v>
      </c>
      <c r="F198" s="79">
        <f t="shared" si="97"/>
        <v>0</v>
      </c>
      <c r="G198" s="79">
        <f t="shared" si="97"/>
        <v>0</v>
      </c>
      <c r="H198" s="79">
        <f t="shared" si="97"/>
        <v>0</v>
      </c>
      <c r="I198" s="79">
        <f t="shared" si="97"/>
        <v>0</v>
      </c>
      <c r="J198" s="79">
        <f t="shared" si="97"/>
        <v>0</v>
      </c>
      <c r="K198" s="79">
        <f t="shared" si="97"/>
        <v>0</v>
      </c>
      <c r="L198" s="79">
        <f t="shared" si="97"/>
        <v>0</v>
      </c>
      <c r="M198" s="79">
        <f t="shared" si="97"/>
        <v>0</v>
      </c>
      <c r="N198" s="79">
        <f t="shared" si="97"/>
        <v>0</v>
      </c>
      <c r="O198" s="79">
        <f t="shared" si="97"/>
        <v>0</v>
      </c>
      <c r="P198" s="79">
        <f t="shared" si="97"/>
        <v>0</v>
      </c>
      <c r="Q198" s="79">
        <f t="shared" si="97"/>
        <v>0</v>
      </c>
      <c r="R198" s="79">
        <f t="shared" si="97"/>
        <v>0</v>
      </c>
      <c r="S198" s="79">
        <f t="shared" si="97"/>
        <v>0</v>
      </c>
      <c r="T198" s="79">
        <f t="shared" si="97"/>
        <v>0</v>
      </c>
      <c r="U198" s="79">
        <f t="shared" si="97"/>
        <v>0</v>
      </c>
      <c r="V198" s="79">
        <f t="shared" si="97"/>
        <v>0</v>
      </c>
      <c r="W198" s="79">
        <f t="shared" si="97"/>
        <v>0</v>
      </c>
      <c r="X198" s="79">
        <f t="shared" si="97"/>
        <v>0</v>
      </c>
      <c r="Y198" s="79">
        <f t="shared" si="97"/>
        <v>0</v>
      </c>
      <c r="Z198" s="79">
        <f t="shared" si="97"/>
        <v>0</v>
      </c>
      <c r="AA198" s="79">
        <f t="shared" si="97"/>
        <v>0</v>
      </c>
    </row>
    <row r="199" spans="1:27">
      <c r="A199" s="77"/>
    </row>
    <row r="200" spans="1:27">
      <c r="A200" s="71" t="s">
        <v>616</v>
      </c>
    </row>
    <row r="201" spans="1:27" ht="28.8">
      <c r="A201" s="104" t="s">
        <v>617</v>
      </c>
      <c r="B201" s="74" t="s">
        <v>618</v>
      </c>
    </row>
    <row r="202" spans="1:27">
      <c r="A202" s="72">
        <f t="shared" ref="A202:A211" si="98">A32</f>
        <v>1</v>
      </c>
      <c r="B202" s="72" t="str">
        <f t="shared" si="93"/>
        <v>Year 1</v>
      </c>
      <c r="C202" s="79">
        <f t="shared" ref="C202:AA202" si="99">C32*C$14/100</f>
        <v>0</v>
      </c>
      <c r="D202" s="79">
        <f t="shared" si="99"/>
        <v>6199.1999999999989</v>
      </c>
      <c r="E202" s="79">
        <f t="shared" si="99"/>
        <v>0</v>
      </c>
      <c r="F202" s="79">
        <f t="shared" si="99"/>
        <v>0</v>
      </c>
      <c r="G202" s="79">
        <f t="shared" si="99"/>
        <v>0</v>
      </c>
      <c r="H202" s="79">
        <f t="shared" si="99"/>
        <v>0</v>
      </c>
      <c r="I202" s="79">
        <f t="shared" si="99"/>
        <v>0</v>
      </c>
      <c r="J202" s="79">
        <f t="shared" si="99"/>
        <v>0</v>
      </c>
      <c r="K202" s="79">
        <f t="shared" si="99"/>
        <v>0</v>
      </c>
      <c r="L202" s="79">
        <f t="shared" si="99"/>
        <v>0</v>
      </c>
      <c r="M202" s="79">
        <f t="shared" si="99"/>
        <v>0</v>
      </c>
      <c r="N202" s="79">
        <f t="shared" si="99"/>
        <v>0</v>
      </c>
      <c r="O202" s="79">
        <f t="shared" si="99"/>
        <v>0</v>
      </c>
      <c r="P202" s="79">
        <f t="shared" si="99"/>
        <v>0</v>
      </c>
      <c r="Q202" s="79">
        <f t="shared" si="99"/>
        <v>0</v>
      </c>
      <c r="R202" s="79">
        <f t="shared" si="99"/>
        <v>0</v>
      </c>
      <c r="S202" s="79">
        <f t="shared" si="99"/>
        <v>0</v>
      </c>
      <c r="T202" s="79">
        <f t="shared" si="99"/>
        <v>0</v>
      </c>
      <c r="U202" s="79">
        <f t="shared" si="99"/>
        <v>0</v>
      </c>
      <c r="V202" s="79">
        <f t="shared" si="99"/>
        <v>0</v>
      </c>
      <c r="W202" s="79">
        <f t="shared" si="99"/>
        <v>0</v>
      </c>
      <c r="X202" s="79">
        <f t="shared" si="99"/>
        <v>0</v>
      </c>
      <c r="Y202" s="79">
        <f t="shared" si="99"/>
        <v>0</v>
      </c>
      <c r="Z202" s="79">
        <f t="shared" si="99"/>
        <v>0</v>
      </c>
      <c r="AA202" s="79">
        <f t="shared" si="99"/>
        <v>0</v>
      </c>
    </row>
    <row r="203" spans="1:27">
      <c r="A203" s="72">
        <f t="shared" si="98"/>
        <v>2</v>
      </c>
      <c r="B203" s="72" t="str">
        <f t="shared" si="93"/>
        <v>Year 2</v>
      </c>
      <c r="C203" s="79">
        <f t="shared" ref="C203:AA203" si="100">C33*C$14/100</f>
        <v>0</v>
      </c>
      <c r="D203" s="79">
        <f t="shared" si="100"/>
        <v>3256.517249999999</v>
      </c>
      <c r="E203" s="79">
        <f t="shared" si="100"/>
        <v>0</v>
      </c>
      <c r="F203" s="79">
        <f t="shared" si="100"/>
        <v>0</v>
      </c>
      <c r="G203" s="79">
        <f t="shared" si="100"/>
        <v>0</v>
      </c>
      <c r="H203" s="79">
        <f t="shared" si="100"/>
        <v>0</v>
      </c>
      <c r="I203" s="79">
        <f t="shared" si="100"/>
        <v>0</v>
      </c>
      <c r="J203" s="79">
        <f t="shared" si="100"/>
        <v>0</v>
      </c>
      <c r="K203" s="79">
        <f t="shared" si="100"/>
        <v>0</v>
      </c>
      <c r="L203" s="79">
        <f t="shared" si="100"/>
        <v>0</v>
      </c>
      <c r="M203" s="79">
        <f t="shared" si="100"/>
        <v>0</v>
      </c>
      <c r="N203" s="79">
        <f t="shared" si="100"/>
        <v>0</v>
      </c>
      <c r="O203" s="79">
        <f t="shared" si="100"/>
        <v>0</v>
      </c>
      <c r="P203" s="79">
        <f t="shared" si="100"/>
        <v>0</v>
      </c>
      <c r="Q203" s="79">
        <f t="shared" si="100"/>
        <v>0</v>
      </c>
      <c r="R203" s="79">
        <f t="shared" si="100"/>
        <v>0</v>
      </c>
      <c r="S203" s="79">
        <f t="shared" si="100"/>
        <v>0</v>
      </c>
      <c r="T203" s="79">
        <f t="shared" si="100"/>
        <v>0</v>
      </c>
      <c r="U203" s="79">
        <f t="shared" si="100"/>
        <v>0</v>
      </c>
      <c r="V203" s="79">
        <f t="shared" si="100"/>
        <v>0</v>
      </c>
      <c r="W203" s="79">
        <f t="shared" si="100"/>
        <v>0</v>
      </c>
      <c r="X203" s="79">
        <f t="shared" si="100"/>
        <v>0</v>
      </c>
      <c r="Y203" s="79">
        <f t="shared" si="100"/>
        <v>0</v>
      </c>
      <c r="Z203" s="79">
        <f t="shared" si="100"/>
        <v>0</v>
      </c>
      <c r="AA203" s="79">
        <f t="shared" si="100"/>
        <v>0</v>
      </c>
    </row>
    <row r="204" spans="1:27">
      <c r="A204" s="72">
        <f t="shared" si="98"/>
        <v>3</v>
      </c>
      <c r="B204" s="72" t="str">
        <f t="shared" si="93"/>
        <v>Year 3</v>
      </c>
      <c r="C204" s="79">
        <f t="shared" ref="C204:AA204" si="101">C34*C$14/100</f>
        <v>2280.8790506249993</v>
      </c>
      <c r="D204" s="79">
        <f t="shared" si="101"/>
        <v>0</v>
      </c>
      <c r="E204" s="79">
        <f t="shared" si="101"/>
        <v>0</v>
      </c>
      <c r="F204" s="79">
        <f t="shared" si="101"/>
        <v>0</v>
      </c>
      <c r="G204" s="79">
        <f t="shared" si="101"/>
        <v>0</v>
      </c>
      <c r="H204" s="79">
        <f t="shared" si="101"/>
        <v>0</v>
      </c>
      <c r="I204" s="79">
        <f t="shared" si="101"/>
        <v>0</v>
      </c>
      <c r="J204" s="79">
        <f t="shared" si="101"/>
        <v>0</v>
      </c>
      <c r="K204" s="79">
        <f t="shared" si="101"/>
        <v>0</v>
      </c>
      <c r="L204" s="79">
        <f t="shared" si="101"/>
        <v>0</v>
      </c>
      <c r="M204" s="79">
        <f t="shared" si="101"/>
        <v>0</v>
      </c>
      <c r="N204" s="79">
        <f t="shared" si="101"/>
        <v>0</v>
      </c>
      <c r="O204" s="79">
        <f t="shared" si="101"/>
        <v>0</v>
      </c>
      <c r="P204" s="79">
        <f t="shared" si="101"/>
        <v>0</v>
      </c>
      <c r="Q204" s="79">
        <f t="shared" si="101"/>
        <v>0</v>
      </c>
      <c r="R204" s="79">
        <f t="shared" si="101"/>
        <v>0</v>
      </c>
      <c r="S204" s="79">
        <f t="shared" si="101"/>
        <v>0</v>
      </c>
      <c r="T204" s="79">
        <f t="shared" si="101"/>
        <v>0</v>
      </c>
      <c r="U204" s="79">
        <f t="shared" si="101"/>
        <v>0</v>
      </c>
      <c r="V204" s="79">
        <f t="shared" si="101"/>
        <v>0</v>
      </c>
      <c r="W204" s="79">
        <f t="shared" si="101"/>
        <v>0</v>
      </c>
      <c r="X204" s="79">
        <f t="shared" si="101"/>
        <v>0</v>
      </c>
      <c r="Y204" s="79">
        <f t="shared" si="101"/>
        <v>0</v>
      </c>
      <c r="Z204" s="79">
        <f t="shared" si="101"/>
        <v>0</v>
      </c>
      <c r="AA204" s="79">
        <f t="shared" si="101"/>
        <v>0</v>
      </c>
    </row>
    <row r="205" spans="1:27">
      <c r="A205" s="72">
        <f t="shared" si="98"/>
        <v>4</v>
      </c>
      <c r="B205" s="72" t="str">
        <f t="shared" si="93"/>
        <v>Year 4</v>
      </c>
      <c r="C205" s="79">
        <f t="shared" ref="C205:AA205" si="102">C35*C$14/100</f>
        <v>6032.9250889031209</v>
      </c>
      <c r="D205" s="79">
        <f t="shared" si="102"/>
        <v>0</v>
      </c>
      <c r="E205" s="79">
        <f t="shared" si="102"/>
        <v>0</v>
      </c>
      <c r="F205" s="79">
        <f t="shared" si="102"/>
        <v>0</v>
      </c>
      <c r="G205" s="79">
        <f t="shared" si="102"/>
        <v>0</v>
      </c>
      <c r="H205" s="79">
        <f t="shared" si="102"/>
        <v>0</v>
      </c>
      <c r="I205" s="79">
        <f t="shared" si="102"/>
        <v>0</v>
      </c>
      <c r="J205" s="79">
        <f t="shared" si="102"/>
        <v>0</v>
      </c>
      <c r="K205" s="79">
        <f t="shared" si="102"/>
        <v>0</v>
      </c>
      <c r="L205" s="79">
        <f t="shared" si="102"/>
        <v>0</v>
      </c>
      <c r="M205" s="79">
        <f t="shared" si="102"/>
        <v>0</v>
      </c>
      <c r="N205" s="79">
        <f t="shared" si="102"/>
        <v>0</v>
      </c>
      <c r="O205" s="79">
        <f t="shared" si="102"/>
        <v>0</v>
      </c>
      <c r="P205" s="79">
        <f t="shared" si="102"/>
        <v>0</v>
      </c>
      <c r="Q205" s="79">
        <f t="shared" si="102"/>
        <v>0</v>
      </c>
      <c r="R205" s="79">
        <f t="shared" si="102"/>
        <v>0</v>
      </c>
      <c r="S205" s="79">
        <f t="shared" si="102"/>
        <v>0</v>
      </c>
      <c r="T205" s="79">
        <f t="shared" si="102"/>
        <v>0</v>
      </c>
      <c r="U205" s="79">
        <f t="shared" si="102"/>
        <v>0</v>
      </c>
      <c r="V205" s="79">
        <f t="shared" si="102"/>
        <v>0</v>
      </c>
      <c r="W205" s="79">
        <f t="shared" si="102"/>
        <v>0</v>
      </c>
      <c r="X205" s="79">
        <f t="shared" si="102"/>
        <v>0</v>
      </c>
      <c r="Y205" s="79">
        <f t="shared" si="102"/>
        <v>0</v>
      </c>
      <c r="Z205" s="79">
        <f t="shared" si="102"/>
        <v>0</v>
      </c>
      <c r="AA205" s="79">
        <f t="shared" si="102"/>
        <v>0</v>
      </c>
    </row>
    <row r="206" spans="1:27">
      <c r="A206" s="72">
        <f t="shared" si="98"/>
        <v>5</v>
      </c>
      <c r="B206" s="72" t="str">
        <f t="shared" si="93"/>
        <v>Year 5</v>
      </c>
      <c r="C206" s="79">
        <f t="shared" ref="C206:AA206" si="103">C36*C$14/100</f>
        <v>7978.5434300743764</v>
      </c>
      <c r="D206" s="79">
        <f t="shared" si="103"/>
        <v>0</v>
      </c>
      <c r="E206" s="79">
        <f t="shared" si="103"/>
        <v>0</v>
      </c>
      <c r="F206" s="79">
        <f t="shared" si="103"/>
        <v>0</v>
      </c>
      <c r="G206" s="79">
        <f t="shared" si="103"/>
        <v>0</v>
      </c>
      <c r="H206" s="79">
        <f t="shared" si="103"/>
        <v>0</v>
      </c>
      <c r="I206" s="79">
        <f t="shared" si="103"/>
        <v>0</v>
      </c>
      <c r="J206" s="79">
        <f t="shared" si="103"/>
        <v>0</v>
      </c>
      <c r="K206" s="79">
        <f t="shared" si="103"/>
        <v>0</v>
      </c>
      <c r="L206" s="79">
        <f t="shared" si="103"/>
        <v>0</v>
      </c>
      <c r="M206" s="79">
        <f t="shared" si="103"/>
        <v>0</v>
      </c>
      <c r="N206" s="79">
        <f t="shared" si="103"/>
        <v>0</v>
      </c>
      <c r="O206" s="79">
        <f t="shared" si="103"/>
        <v>0</v>
      </c>
      <c r="P206" s="79">
        <f t="shared" si="103"/>
        <v>0</v>
      </c>
      <c r="Q206" s="79">
        <f t="shared" si="103"/>
        <v>0</v>
      </c>
      <c r="R206" s="79">
        <f t="shared" si="103"/>
        <v>0</v>
      </c>
      <c r="S206" s="79">
        <f t="shared" si="103"/>
        <v>0</v>
      </c>
      <c r="T206" s="79">
        <f t="shared" si="103"/>
        <v>0</v>
      </c>
      <c r="U206" s="79">
        <f t="shared" si="103"/>
        <v>0</v>
      </c>
      <c r="V206" s="79">
        <f t="shared" si="103"/>
        <v>0</v>
      </c>
      <c r="W206" s="79">
        <f t="shared" si="103"/>
        <v>0</v>
      </c>
      <c r="X206" s="79">
        <f t="shared" si="103"/>
        <v>0</v>
      </c>
      <c r="Y206" s="79">
        <f t="shared" si="103"/>
        <v>0</v>
      </c>
      <c r="Z206" s="79">
        <f t="shared" si="103"/>
        <v>0</v>
      </c>
      <c r="AA206" s="79">
        <f t="shared" si="103"/>
        <v>0</v>
      </c>
    </row>
    <row r="207" spans="1:27">
      <c r="A207" s="72">
        <f t="shared" si="98"/>
        <v>6</v>
      </c>
      <c r="B207" s="72" t="str">
        <f t="shared" si="93"/>
        <v>Year 6</v>
      </c>
      <c r="C207" s="79">
        <f t="shared" ref="C207:AA207" si="104">C37*C$14/100</f>
        <v>10551.623686273364</v>
      </c>
      <c r="D207" s="79">
        <f t="shared" si="104"/>
        <v>0</v>
      </c>
      <c r="E207" s="79">
        <f t="shared" si="104"/>
        <v>0</v>
      </c>
      <c r="F207" s="79">
        <f t="shared" si="104"/>
        <v>0</v>
      </c>
      <c r="G207" s="79">
        <f t="shared" si="104"/>
        <v>0</v>
      </c>
      <c r="H207" s="79">
        <f t="shared" si="104"/>
        <v>0</v>
      </c>
      <c r="I207" s="79">
        <f t="shared" si="104"/>
        <v>0</v>
      </c>
      <c r="J207" s="79">
        <f t="shared" si="104"/>
        <v>0</v>
      </c>
      <c r="K207" s="79">
        <f t="shared" si="104"/>
        <v>0</v>
      </c>
      <c r="L207" s="79">
        <f t="shared" si="104"/>
        <v>0</v>
      </c>
      <c r="M207" s="79">
        <f t="shared" si="104"/>
        <v>0</v>
      </c>
      <c r="N207" s="79">
        <f t="shared" si="104"/>
        <v>0</v>
      </c>
      <c r="O207" s="79">
        <f t="shared" si="104"/>
        <v>0</v>
      </c>
      <c r="P207" s="79">
        <f t="shared" si="104"/>
        <v>0</v>
      </c>
      <c r="Q207" s="79">
        <f t="shared" si="104"/>
        <v>0</v>
      </c>
      <c r="R207" s="79">
        <f t="shared" si="104"/>
        <v>0</v>
      </c>
      <c r="S207" s="79">
        <f t="shared" si="104"/>
        <v>0</v>
      </c>
      <c r="T207" s="79">
        <f t="shared" si="104"/>
        <v>0</v>
      </c>
      <c r="U207" s="79">
        <f t="shared" si="104"/>
        <v>0</v>
      </c>
      <c r="V207" s="79">
        <f t="shared" si="104"/>
        <v>0</v>
      </c>
      <c r="W207" s="79">
        <f t="shared" si="104"/>
        <v>0</v>
      </c>
      <c r="X207" s="79">
        <f t="shared" si="104"/>
        <v>0</v>
      </c>
      <c r="Y207" s="79">
        <f t="shared" si="104"/>
        <v>0</v>
      </c>
      <c r="Z207" s="79">
        <f t="shared" si="104"/>
        <v>0</v>
      </c>
      <c r="AA207" s="79">
        <f t="shared" si="104"/>
        <v>0</v>
      </c>
    </row>
    <row r="208" spans="1:27">
      <c r="A208" s="72">
        <f t="shared" si="98"/>
        <v>7</v>
      </c>
      <c r="B208" s="72" t="str">
        <f t="shared" si="93"/>
        <v>Year 7</v>
      </c>
      <c r="C208" s="79">
        <f t="shared" ref="C208:AA208" si="105">C38*C$14/100</f>
        <v>6977.2611625482596</v>
      </c>
      <c r="D208" s="79">
        <f t="shared" si="105"/>
        <v>0</v>
      </c>
      <c r="E208" s="79">
        <f t="shared" si="105"/>
        <v>0</v>
      </c>
      <c r="F208" s="79">
        <f t="shared" si="105"/>
        <v>0</v>
      </c>
      <c r="G208" s="79">
        <f t="shared" si="105"/>
        <v>0</v>
      </c>
      <c r="H208" s="79">
        <f t="shared" si="105"/>
        <v>0</v>
      </c>
      <c r="I208" s="79">
        <f t="shared" si="105"/>
        <v>0</v>
      </c>
      <c r="J208" s="79">
        <f t="shared" si="105"/>
        <v>0</v>
      </c>
      <c r="K208" s="79">
        <f t="shared" si="105"/>
        <v>0</v>
      </c>
      <c r="L208" s="79">
        <f t="shared" si="105"/>
        <v>0</v>
      </c>
      <c r="M208" s="79">
        <f t="shared" si="105"/>
        <v>0</v>
      </c>
      <c r="N208" s="79">
        <f t="shared" si="105"/>
        <v>0</v>
      </c>
      <c r="O208" s="79">
        <f t="shared" si="105"/>
        <v>0</v>
      </c>
      <c r="P208" s="79">
        <f t="shared" si="105"/>
        <v>0</v>
      </c>
      <c r="Q208" s="79">
        <f t="shared" si="105"/>
        <v>0</v>
      </c>
      <c r="R208" s="79">
        <f t="shared" si="105"/>
        <v>0</v>
      </c>
      <c r="S208" s="79">
        <f t="shared" si="105"/>
        <v>0</v>
      </c>
      <c r="T208" s="79">
        <f t="shared" si="105"/>
        <v>0</v>
      </c>
      <c r="U208" s="79">
        <f t="shared" si="105"/>
        <v>0</v>
      </c>
      <c r="V208" s="79">
        <f t="shared" si="105"/>
        <v>0</v>
      </c>
      <c r="W208" s="79">
        <f t="shared" si="105"/>
        <v>0</v>
      </c>
      <c r="X208" s="79">
        <f t="shared" si="105"/>
        <v>0</v>
      </c>
      <c r="Y208" s="79">
        <f t="shared" si="105"/>
        <v>0</v>
      </c>
      <c r="Z208" s="79">
        <f t="shared" si="105"/>
        <v>0</v>
      </c>
      <c r="AA208" s="79">
        <f t="shared" si="105"/>
        <v>0</v>
      </c>
    </row>
    <row r="209" spans="1:27">
      <c r="A209" s="72">
        <f t="shared" si="98"/>
        <v>8</v>
      </c>
      <c r="B209" s="72" t="str">
        <f t="shared" si="93"/>
        <v>Year 8</v>
      </c>
      <c r="C209" s="79">
        <f t="shared" ref="C209:AA209" si="106">C39*C$14/100</f>
        <v>0</v>
      </c>
      <c r="D209" s="79">
        <f t="shared" si="106"/>
        <v>0</v>
      </c>
      <c r="E209" s="79">
        <f t="shared" si="106"/>
        <v>0</v>
      </c>
      <c r="F209" s="79">
        <f t="shared" si="106"/>
        <v>0</v>
      </c>
      <c r="G209" s="79">
        <f t="shared" si="106"/>
        <v>0</v>
      </c>
      <c r="H209" s="79">
        <f t="shared" si="106"/>
        <v>0</v>
      </c>
      <c r="I209" s="79">
        <f t="shared" si="106"/>
        <v>0</v>
      </c>
      <c r="J209" s="79">
        <f t="shared" si="106"/>
        <v>0</v>
      </c>
      <c r="K209" s="79">
        <f t="shared" si="106"/>
        <v>0</v>
      </c>
      <c r="L209" s="79">
        <f t="shared" si="106"/>
        <v>0</v>
      </c>
      <c r="M209" s="79">
        <f t="shared" si="106"/>
        <v>0</v>
      </c>
      <c r="N209" s="79">
        <f t="shared" si="106"/>
        <v>0</v>
      </c>
      <c r="O209" s="79">
        <f t="shared" si="106"/>
        <v>0</v>
      </c>
      <c r="P209" s="79">
        <f t="shared" si="106"/>
        <v>0</v>
      </c>
      <c r="Q209" s="79">
        <f t="shared" si="106"/>
        <v>0</v>
      </c>
      <c r="R209" s="79">
        <f t="shared" si="106"/>
        <v>0</v>
      </c>
      <c r="S209" s="79">
        <f t="shared" si="106"/>
        <v>0</v>
      </c>
      <c r="T209" s="79">
        <f t="shared" si="106"/>
        <v>0</v>
      </c>
      <c r="U209" s="79">
        <f t="shared" si="106"/>
        <v>0</v>
      </c>
      <c r="V209" s="79">
        <f t="shared" si="106"/>
        <v>0</v>
      </c>
      <c r="W209" s="79">
        <f t="shared" si="106"/>
        <v>0</v>
      </c>
      <c r="X209" s="79">
        <f t="shared" si="106"/>
        <v>0</v>
      </c>
      <c r="Y209" s="79">
        <f t="shared" si="106"/>
        <v>0</v>
      </c>
      <c r="Z209" s="79">
        <f t="shared" si="106"/>
        <v>0</v>
      </c>
      <c r="AA209" s="79">
        <f t="shared" si="106"/>
        <v>0</v>
      </c>
    </row>
    <row r="210" spans="1:27">
      <c r="A210" s="72">
        <f t="shared" si="98"/>
        <v>9</v>
      </c>
      <c r="B210" s="72" t="str">
        <f t="shared" si="93"/>
        <v>Year 9</v>
      </c>
      <c r="C210" s="79">
        <f t="shared" ref="C210:AA210" si="107">C40*C$14/100</f>
        <v>0</v>
      </c>
      <c r="D210" s="79">
        <f t="shared" si="107"/>
        <v>0</v>
      </c>
      <c r="E210" s="79">
        <f t="shared" si="107"/>
        <v>0</v>
      </c>
      <c r="F210" s="79">
        <f t="shared" si="107"/>
        <v>0</v>
      </c>
      <c r="G210" s="79">
        <f t="shared" si="107"/>
        <v>0</v>
      </c>
      <c r="H210" s="79">
        <f t="shared" si="107"/>
        <v>0</v>
      </c>
      <c r="I210" s="79">
        <f t="shared" si="107"/>
        <v>0</v>
      </c>
      <c r="J210" s="79">
        <f t="shared" si="107"/>
        <v>0</v>
      </c>
      <c r="K210" s="79">
        <f t="shared" si="107"/>
        <v>0</v>
      </c>
      <c r="L210" s="79">
        <f t="shared" si="107"/>
        <v>0</v>
      </c>
      <c r="M210" s="79">
        <f t="shared" si="107"/>
        <v>0</v>
      </c>
      <c r="N210" s="79">
        <f t="shared" si="107"/>
        <v>0</v>
      </c>
      <c r="O210" s="79">
        <f t="shared" si="107"/>
        <v>0</v>
      </c>
      <c r="P210" s="79">
        <f t="shared" si="107"/>
        <v>0</v>
      </c>
      <c r="Q210" s="79">
        <f t="shared" si="107"/>
        <v>0</v>
      </c>
      <c r="R210" s="79">
        <f t="shared" si="107"/>
        <v>0</v>
      </c>
      <c r="S210" s="79">
        <f t="shared" si="107"/>
        <v>0</v>
      </c>
      <c r="T210" s="79">
        <f t="shared" si="107"/>
        <v>0</v>
      </c>
      <c r="U210" s="79">
        <f t="shared" si="107"/>
        <v>0</v>
      </c>
      <c r="V210" s="79">
        <f t="shared" si="107"/>
        <v>0</v>
      </c>
      <c r="W210" s="79">
        <f t="shared" si="107"/>
        <v>0</v>
      </c>
      <c r="X210" s="79">
        <f t="shared" si="107"/>
        <v>0</v>
      </c>
      <c r="Y210" s="79">
        <f t="shared" si="107"/>
        <v>0</v>
      </c>
      <c r="Z210" s="79">
        <f t="shared" si="107"/>
        <v>0</v>
      </c>
      <c r="AA210" s="79">
        <f t="shared" si="107"/>
        <v>0</v>
      </c>
    </row>
    <row r="211" spans="1:27">
      <c r="A211" s="72">
        <f t="shared" si="98"/>
        <v>10</v>
      </c>
      <c r="B211" s="72" t="str">
        <f t="shared" si="93"/>
        <v>Year 10</v>
      </c>
      <c r="C211" s="79">
        <f t="shared" ref="C211:AA211" si="108">C41*C$14/100</f>
        <v>0</v>
      </c>
      <c r="D211" s="79">
        <f t="shared" si="108"/>
        <v>0</v>
      </c>
      <c r="E211" s="79">
        <f t="shared" si="108"/>
        <v>0</v>
      </c>
      <c r="F211" s="79">
        <f t="shared" si="108"/>
        <v>0</v>
      </c>
      <c r="G211" s="79">
        <f t="shared" si="108"/>
        <v>0</v>
      </c>
      <c r="H211" s="79">
        <f t="shared" si="108"/>
        <v>0</v>
      </c>
      <c r="I211" s="79">
        <f t="shared" si="108"/>
        <v>0</v>
      </c>
      <c r="J211" s="79">
        <f t="shared" si="108"/>
        <v>0</v>
      </c>
      <c r="K211" s="79">
        <f t="shared" si="108"/>
        <v>0</v>
      </c>
      <c r="L211" s="79">
        <f t="shared" si="108"/>
        <v>0</v>
      </c>
      <c r="M211" s="79">
        <f t="shared" si="108"/>
        <v>0</v>
      </c>
      <c r="N211" s="79">
        <f t="shared" si="108"/>
        <v>0</v>
      </c>
      <c r="O211" s="79">
        <f t="shared" si="108"/>
        <v>0</v>
      </c>
      <c r="P211" s="79">
        <f t="shared" si="108"/>
        <v>0</v>
      </c>
      <c r="Q211" s="79">
        <f t="shared" si="108"/>
        <v>0</v>
      </c>
      <c r="R211" s="79">
        <f t="shared" si="108"/>
        <v>0</v>
      </c>
      <c r="S211" s="79">
        <f t="shared" si="108"/>
        <v>0</v>
      </c>
      <c r="T211" s="79">
        <f t="shared" si="108"/>
        <v>0</v>
      </c>
      <c r="U211" s="79">
        <f t="shared" si="108"/>
        <v>0</v>
      </c>
      <c r="V211" s="79">
        <f t="shared" si="108"/>
        <v>0</v>
      </c>
      <c r="W211" s="79">
        <f t="shared" si="108"/>
        <v>0</v>
      </c>
      <c r="X211" s="79">
        <f t="shared" si="108"/>
        <v>0</v>
      </c>
      <c r="Y211" s="79">
        <f t="shared" si="108"/>
        <v>0</v>
      </c>
      <c r="Z211" s="79">
        <f t="shared" si="108"/>
        <v>0</v>
      </c>
      <c r="AA211" s="79">
        <f t="shared" si="108"/>
        <v>0</v>
      </c>
    </row>
    <row r="213" spans="1:27" ht="100.8">
      <c r="A213" s="104" t="s">
        <v>619</v>
      </c>
      <c r="B213" s="74" t="s">
        <v>620</v>
      </c>
    </row>
    <row r="214" spans="1:27">
      <c r="A214" s="72">
        <f t="shared" ref="A214:A223" si="109">A32</f>
        <v>1</v>
      </c>
      <c r="B214" s="72" t="str">
        <f t="shared" si="93"/>
        <v>Year 1</v>
      </c>
      <c r="C214" s="79">
        <f t="shared" ref="C214:AA214" si="110">IFERROR((C$14*C48/100-((C153/C$23)*(C86/100)/(1+C$4)^$A214))-(C226/((C$43+C$44)/100)*C86)/100,0)</f>
        <v>5670</v>
      </c>
      <c r="D214" s="79">
        <f t="shared" si="110"/>
        <v>4944.5999999999985</v>
      </c>
      <c r="E214" s="79">
        <f t="shared" si="110"/>
        <v>0</v>
      </c>
      <c r="F214" s="79">
        <f t="shared" si="110"/>
        <v>0</v>
      </c>
      <c r="G214" s="79">
        <f t="shared" si="110"/>
        <v>0</v>
      </c>
      <c r="H214" s="79">
        <f t="shared" si="110"/>
        <v>0</v>
      </c>
      <c r="I214" s="79">
        <f t="shared" si="110"/>
        <v>0</v>
      </c>
      <c r="J214" s="79">
        <f t="shared" si="110"/>
        <v>0</v>
      </c>
      <c r="K214" s="79">
        <f t="shared" si="110"/>
        <v>0</v>
      </c>
      <c r="L214" s="79">
        <f t="shared" si="110"/>
        <v>0</v>
      </c>
      <c r="M214" s="79">
        <f t="shared" si="110"/>
        <v>0</v>
      </c>
      <c r="N214" s="79">
        <f t="shared" si="110"/>
        <v>0</v>
      </c>
      <c r="O214" s="79">
        <f t="shared" si="110"/>
        <v>0</v>
      </c>
      <c r="P214" s="79">
        <f t="shared" si="110"/>
        <v>0</v>
      </c>
      <c r="Q214" s="79">
        <f t="shared" si="110"/>
        <v>0</v>
      </c>
      <c r="R214" s="79">
        <f t="shared" si="110"/>
        <v>0</v>
      </c>
      <c r="S214" s="79">
        <f t="shared" si="110"/>
        <v>0</v>
      </c>
      <c r="T214" s="79">
        <f t="shared" si="110"/>
        <v>0</v>
      </c>
      <c r="U214" s="79">
        <f t="shared" si="110"/>
        <v>0</v>
      </c>
      <c r="V214" s="79">
        <f t="shared" si="110"/>
        <v>0</v>
      </c>
      <c r="W214" s="79">
        <f t="shared" si="110"/>
        <v>0</v>
      </c>
      <c r="X214" s="79">
        <f t="shared" si="110"/>
        <v>0</v>
      </c>
      <c r="Y214" s="79">
        <f t="shared" si="110"/>
        <v>0</v>
      </c>
      <c r="Z214" s="79">
        <f t="shared" si="110"/>
        <v>0</v>
      </c>
      <c r="AA214" s="79">
        <f t="shared" si="110"/>
        <v>0</v>
      </c>
    </row>
    <row r="215" spans="1:27">
      <c r="A215" s="72">
        <f t="shared" si="109"/>
        <v>2</v>
      </c>
      <c r="B215" s="72" t="str">
        <f t="shared" si="93"/>
        <v>Year 2</v>
      </c>
      <c r="C215" s="79">
        <f t="shared" ref="C215:AA215" si="111">IFERROR((C$14*C49/100-((C154/C$23)*(C87/100)/(1+C$4)^$A215))-(C227/((C$43+C$44)/100)*C87)/100,0)</f>
        <v>5670</v>
      </c>
      <c r="D215" s="79">
        <f t="shared" si="111"/>
        <v>2597.4601874999989</v>
      </c>
      <c r="E215" s="79">
        <f t="shared" si="111"/>
        <v>0</v>
      </c>
      <c r="F215" s="79">
        <f t="shared" si="111"/>
        <v>0</v>
      </c>
      <c r="G215" s="79">
        <f t="shared" si="111"/>
        <v>0</v>
      </c>
      <c r="H215" s="79">
        <f t="shared" si="111"/>
        <v>0</v>
      </c>
      <c r="I215" s="79">
        <f t="shared" si="111"/>
        <v>0</v>
      </c>
      <c r="J215" s="79">
        <f t="shared" si="111"/>
        <v>0</v>
      </c>
      <c r="K215" s="79">
        <f t="shared" si="111"/>
        <v>0</v>
      </c>
      <c r="L215" s="79">
        <f t="shared" si="111"/>
        <v>0</v>
      </c>
      <c r="M215" s="79">
        <f t="shared" si="111"/>
        <v>0</v>
      </c>
      <c r="N215" s="79">
        <f t="shared" si="111"/>
        <v>0</v>
      </c>
      <c r="O215" s="79">
        <f t="shared" si="111"/>
        <v>0</v>
      </c>
      <c r="P215" s="79">
        <f t="shared" si="111"/>
        <v>0</v>
      </c>
      <c r="Q215" s="79">
        <f t="shared" si="111"/>
        <v>0</v>
      </c>
      <c r="R215" s="79">
        <f t="shared" si="111"/>
        <v>0</v>
      </c>
      <c r="S215" s="79">
        <f t="shared" si="111"/>
        <v>0</v>
      </c>
      <c r="T215" s="79">
        <f t="shared" si="111"/>
        <v>0</v>
      </c>
      <c r="U215" s="79">
        <f t="shared" si="111"/>
        <v>0</v>
      </c>
      <c r="V215" s="79">
        <f t="shared" si="111"/>
        <v>0</v>
      </c>
      <c r="W215" s="79">
        <f t="shared" si="111"/>
        <v>0</v>
      </c>
      <c r="X215" s="79">
        <f t="shared" si="111"/>
        <v>0</v>
      </c>
      <c r="Y215" s="79">
        <f t="shared" si="111"/>
        <v>0</v>
      </c>
      <c r="Z215" s="79">
        <f t="shared" si="111"/>
        <v>0</v>
      </c>
      <c r="AA215" s="79">
        <f t="shared" si="111"/>
        <v>0</v>
      </c>
    </row>
    <row r="216" spans="1:27">
      <c r="A216" s="72">
        <f t="shared" si="109"/>
        <v>3</v>
      </c>
      <c r="B216" s="72" t="str">
        <f t="shared" si="93"/>
        <v>Year 3</v>
      </c>
      <c r="C216" s="79">
        <f t="shared" ref="C216:AA216" si="112">IFERROR((C$14*C50/100-((C155/C$23)*(C88/100)/(1+C$4)^$A216))-(C228/((C$43+C$44)/100)*C88)/100,0)</f>
        <v>1819.2725760937494</v>
      </c>
      <c r="D216" s="79">
        <f t="shared" si="112"/>
        <v>0</v>
      </c>
      <c r="E216" s="79">
        <f t="shared" si="112"/>
        <v>0</v>
      </c>
      <c r="F216" s="79">
        <f t="shared" si="112"/>
        <v>0</v>
      </c>
      <c r="G216" s="79">
        <f t="shared" si="112"/>
        <v>0</v>
      </c>
      <c r="H216" s="79">
        <f t="shared" si="112"/>
        <v>0</v>
      </c>
      <c r="I216" s="79">
        <f t="shared" si="112"/>
        <v>0</v>
      </c>
      <c r="J216" s="79">
        <f t="shared" si="112"/>
        <v>0</v>
      </c>
      <c r="K216" s="79">
        <f t="shared" si="112"/>
        <v>0</v>
      </c>
      <c r="L216" s="79">
        <f t="shared" si="112"/>
        <v>0</v>
      </c>
      <c r="M216" s="79">
        <f t="shared" si="112"/>
        <v>0</v>
      </c>
      <c r="N216" s="79">
        <f t="shared" si="112"/>
        <v>0</v>
      </c>
      <c r="O216" s="79">
        <f t="shared" si="112"/>
        <v>0</v>
      </c>
      <c r="P216" s="79">
        <f t="shared" si="112"/>
        <v>0</v>
      </c>
      <c r="Q216" s="79">
        <f t="shared" si="112"/>
        <v>0</v>
      </c>
      <c r="R216" s="79">
        <f t="shared" si="112"/>
        <v>0</v>
      </c>
      <c r="S216" s="79">
        <f t="shared" si="112"/>
        <v>0</v>
      </c>
      <c r="T216" s="79">
        <f t="shared" si="112"/>
        <v>0</v>
      </c>
      <c r="U216" s="79">
        <f t="shared" si="112"/>
        <v>0</v>
      </c>
      <c r="V216" s="79">
        <f t="shared" si="112"/>
        <v>0</v>
      </c>
      <c r="W216" s="79">
        <f t="shared" si="112"/>
        <v>0</v>
      </c>
      <c r="X216" s="79">
        <f t="shared" si="112"/>
        <v>0</v>
      </c>
      <c r="Y216" s="79">
        <f t="shared" si="112"/>
        <v>0</v>
      </c>
      <c r="Z216" s="79">
        <f t="shared" si="112"/>
        <v>0</v>
      </c>
      <c r="AA216" s="79">
        <f t="shared" si="112"/>
        <v>0</v>
      </c>
    </row>
    <row r="217" spans="1:27">
      <c r="A217" s="72">
        <f t="shared" si="109"/>
        <v>4</v>
      </c>
      <c r="B217" s="72" t="str">
        <f t="shared" si="93"/>
        <v>Year 4</v>
      </c>
      <c r="C217" s="79">
        <f t="shared" ref="C217:AA217" si="113">IFERROR((C$14*C51/100-((C156/C$23)*(C89/100)/(1+C$4)^$A217))-(C229/((C$43+C$44)/100)*C89)/100,0)</f>
        <v>4811.9759637679645</v>
      </c>
      <c r="D217" s="79">
        <f t="shared" si="113"/>
        <v>0</v>
      </c>
      <c r="E217" s="79">
        <f t="shared" si="113"/>
        <v>0</v>
      </c>
      <c r="F217" s="79">
        <f t="shared" si="113"/>
        <v>0</v>
      </c>
      <c r="G217" s="79">
        <f t="shared" si="113"/>
        <v>0</v>
      </c>
      <c r="H217" s="79">
        <f t="shared" si="113"/>
        <v>0</v>
      </c>
      <c r="I217" s="79">
        <f t="shared" si="113"/>
        <v>0</v>
      </c>
      <c r="J217" s="79">
        <f t="shared" si="113"/>
        <v>0</v>
      </c>
      <c r="K217" s="79">
        <f t="shared" si="113"/>
        <v>0</v>
      </c>
      <c r="L217" s="79">
        <f t="shared" si="113"/>
        <v>0</v>
      </c>
      <c r="M217" s="79">
        <f t="shared" si="113"/>
        <v>0</v>
      </c>
      <c r="N217" s="79">
        <f t="shared" si="113"/>
        <v>0</v>
      </c>
      <c r="O217" s="79">
        <f t="shared" si="113"/>
        <v>0</v>
      </c>
      <c r="P217" s="79">
        <f t="shared" si="113"/>
        <v>0</v>
      </c>
      <c r="Q217" s="79">
        <f t="shared" si="113"/>
        <v>0</v>
      </c>
      <c r="R217" s="79">
        <f t="shared" si="113"/>
        <v>0</v>
      </c>
      <c r="S217" s="79">
        <f t="shared" si="113"/>
        <v>0</v>
      </c>
      <c r="T217" s="79">
        <f t="shared" si="113"/>
        <v>0</v>
      </c>
      <c r="U217" s="79">
        <f t="shared" si="113"/>
        <v>0</v>
      </c>
      <c r="V217" s="79">
        <f t="shared" si="113"/>
        <v>0</v>
      </c>
      <c r="W217" s="79">
        <f t="shared" si="113"/>
        <v>0</v>
      </c>
      <c r="X217" s="79">
        <f t="shared" si="113"/>
        <v>0</v>
      </c>
      <c r="Y217" s="79">
        <f t="shared" si="113"/>
        <v>0</v>
      </c>
      <c r="Z217" s="79">
        <f t="shared" si="113"/>
        <v>0</v>
      </c>
      <c r="AA217" s="79">
        <f t="shared" si="113"/>
        <v>0</v>
      </c>
    </row>
    <row r="218" spans="1:27">
      <c r="A218" s="72">
        <f t="shared" si="109"/>
        <v>5</v>
      </c>
      <c r="B218" s="72" t="str">
        <f t="shared" si="93"/>
        <v>Year 5</v>
      </c>
      <c r="C218" s="79">
        <f t="shared" ref="C218:AA218" si="114">IFERROR((C$14*C52/100-((C157/C$23)*(C90/100)/(1+C$4)^$A218))-(C230/((C$43+C$44)/100)*C90)/100,0)</f>
        <v>6363.838212083132</v>
      </c>
      <c r="D218" s="79">
        <f t="shared" si="114"/>
        <v>0</v>
      </c>
      <c r="E218" s="79">
        <f t="shared" si="114"/>
        <v>0</v>
      </c>
      <c r="F218" s="79">
        <f t="shared" si="114"/>
        <v>0</v>
      </c>
      <c r="G218" s="79">
        <f t="shared" si="114"/>
        <v>0</v>
      </c>
      <c r="H218" s="79">
        <f t="shared" si="114"/>
        <v>0</v>
      </c>
      <c r="I218" s="79">
        <f t="shared" si="114"/>
        <v>0</v>
      </c>
      <c r="J218" s="79">
        <f t="shared" si="114"/>
        <v>0</v>
      </c>
      <c r="K218" s="79">
        <f t="shared" si="114"/>
        <v>0</v>
      </c>
      <c r="L218" s="79">
        <f t="shared" si="114"/>
        <v>0</v>
      </c>
      <c r="M218" s="79">
        <f t="shared" si="114"/>
        <v>0</v>
      </c>
      <c r="N218" s="79">
        <f t="shared" si="114"/>
        <v>0</v>
      </c>
      <c r="O218" s="79">
        <f t="shared" si="114"/>
        <v>0</v>
      </c>
      <c r="P218" s="79">
        <f t="shared" si="114"/>
        <v>0</v>
      </c>
      <c r="Q218" s="79">
        <f t="shared" si="114"/>
        <v>0</v>
      </c>
      <c r="R218" s="79">
        <f t="shared" si="114"/>
        <v>0</v>
      </c>
      <c r="S218" s="79">
        <f t="shared" si="114"/>
        <v>0</v>
      </c>
      <c r="T218" s="79">
        <f t="shared" si="114"/>
        <v>0</v>
      </c>
      <c r="U218" s="79">
        <f t="shared" si="114"/>
        <v>0</v>
      </c>
      <c r="V218" s="79">
        <f t="shared" si="114"/>
        <v>0</v>
      </c>
      <c r="W218" s="79">
        <f t="shared" si="114"/>
        <v>0</v>
      </c>
      <c r="X218" s="79">
        <f t="shared" si="114"/>
        <v>0</v>
      </c>
      <c r="Y218" s="79">
        <f t="shared" si="114"/>
        <v>0</v>
      </c>
      <c r="Z218" s="79">
        <f t="shared" si="114"/>
        <v>0</v>
      </c>
      <c r="AA218" s="79">
        <f t="shared" si="114"/>
        <v>0</v>
      </c>
    </row>
    <row r="219" spans="1:27">
      <c r="A219" s="72">
        <f t="shared" si="109"/>
        <v>6</v>
      </c>
      <c r="B219" s="72" t="str">
        <f t="shared" si="93"/>
        <v>Year 6</v>
      </c>
      <c r="C219" s="79">
        <f t="shared" ref="C219:AA219" si="115">IFERROR((C$14*C53/100-((C158/C$23)*(C91/100)/(1+C$4)^$A219))-(C231/((C$43+C$44)/100)*C91)/100,0)</f>
        <v>8416.1760354799444</v>
      </c>
      <c r="D219" s="79">
        <f t="shared" si="115"/>
        <v>0</v>
      </c>
      <c r="E219" s="79">
        <f t="shared" si="115"/>
        <v>0</v>
      </c>
      <c r="F219" s="79">
        <f t="shared" si="115"/>
        <v>0</v>
      </c>
      <c r="G219" s="79">
        <f t="shared" si="115"/>
        <v>0</v>
      </c>
      <c r="H219" s="79">
        <f t="shared" si="115"/>
        <v>0</v>
      </c>
      <c r="I219" s="79">
        <f t="shared" si="115"/>
        <v>0</v>
      </c>
      <c r="J219" s="79">
        <f t="shared" si="115"/>
        <v>0</v>
      </c>
      <c r="K219" s="79">
        <f t="shared" si="115"/>
        <v>0</v>
      </c>
      <c r="L219" s="79">
        <f t="shared" si="115"/>
        <v>0</v>
      </c>
      <c r="M219" s="79">
        <f t="shared" si="115"/>
        <v>0</v>
      </c>
      <c r="N219" s="79">
        <f t="shared" si="115"/>
        <v>0</v>
      </c>
      <c r="O219" s="79">
        <f t="shared" si="115"/>
        <v>0</v>
      </c>
      <c r="P219" s="79">
        <f t="shared" si="115"/>
        <v>0</v>
      </c>
      <c r="Q219" s="79">
        <f t="shared" si="115"/>
        <v>0</v>
      </c>
      <c r="R219" s="79">
        <f t="shared" si="115"/>
        <v>0</v>
      </c>
      <c r="S219" s="79">
        <f t="shared" si="115"/>
        <v>0</v>
      </c>
      <c r="T219" s="79">
        <f t="shared" si="115"/>
        <v>0</v>
      </c>
      <c r="U219" s="79">
        <f t="shared" si="115"/>
        <v>0</v>
      </c>
      <c r="V219" s="79">
        <f t="shared" si="115"/>
        <v>0</v>
      </c>
      <c r="W219" s="79">
        <f t="shared" si="115"/>
        <v>0</v>
      </c>
      <c r="X219" s="79">
        <f t="shared" si="115"/>
        <v>0</v>
      </c>
      <c r="Y219" s="79">
        <f t="shared" si="115"/>
        <v>0</v>
      </c>
      <c r="Z219" s="79">
        <f t="shared" si="115"/>
        <v>0</v>
      </c>
      <c r="AA219" s="79">
        <f t="shared" si="115"/>
        <v>0</v>
      </c>
    </row>
    <row r="220" spans="1:27">
      <c r="A220" s="72">
        <f t="shared" si="109"/>
        <v>7</v>
      </c>
      <c r="B220" s="72" t="str">
        <f t="shared" si="93"/>
        <v>Year 7</v>
      </c>
      <c r="C220" s="79">
        <f t="shared" ref="C220:AA220" si="116">IFERROR((C$14*C54/100-((C159/C$23)*(C92/100)/(1+C$4)^$A220))-(C232/((C$43+C$44)/100)*C92)/100,0)</f>
        <v>5565.1964034611119</v>
      </c>
      <c r="D220" s="79">
        <f t="shared" si="116"/>
        <v>0</v>
      </c>
      <c r="E220" s="79">
        <f t="shared" si="116"/>
        <v>0</v>
      </c>
      <c r="F220" s="79">
        <f t="shared" si="116"/>
        <v>0</v>
      </c>
      <c r="G220" s="79">
        <f t="shared" si="116"/>
        <v>0</v>
      </c>
      <c r="H220" s="79">
        <f t="shared" si="116"/>
        <v>0</v>
      </c>
      <c r="I220" s="79">
        <f t="shared" si="116"/>
        <v>0</v>
      </c>
      <c r="J220" s="79">
        <f t="shared" si="116"/>
        <v>0</v>
      </c>
      <c r="K220" s="79">
        <f t="shared" si="116"/>
        <v>0</v>
      </c>
      <c r="L220" s="79">
        <f t="shared" si="116"/>
        <v>0</v>
      </c>
      <c r="M220" s="79">
        <f t="shared" si="116"/>
        <v>0</v>
      </c>
      <c r="N220" s="79">
        <f t="shared" si="116"/>
        <v>0</v>
      </c>
      <c r="O220" s="79">
        <f t="shared" si="116"/>
        <v>0</v>
      </c>
      <c r="P220" s="79">
        <f t="shared" si="116"/>
        <v>0</v>
      </c>
      <c r="Q220" s="79">
        <f t="shared" si="116"/>
        <v>0</v>
      </c>
      <c r="R220" s="79">
        <f t="shared" si="116"/>
        <v>0</v>
      </c>
      <c r="S220" s="79">
        <f t="shared" si="116"/>
        <v>0</v>
      </c>
      <c r="T220" s="79">
        <f t="shared" si="116"/>
        <v>0</v>
      </c>
      <c r="U220" s="79">
        <f t="shared" si="116"/>
        <v>0</v>
      </c>
      <c r="V220" s="79">
        <f t="shared" si="116"/>
        <v>0</v>
      </c>
      <c r="W220" s="79">
        <f t="shared" si="116"/>
        <v>0</v>
      </c>
      <c r="X220" s="79">
        <f t="shared" si="116"/>
        <v>0</v>
      </c>
      <c r="Y220" s="79">
        <f t="shared" si="116"/>
        <v>0</v>
      </c>
      <c r="Z220" s="79">
        <f t="shared" si="116"/>
        <v>0</v>
      </c>
      <c r="AA220" s="79">
        <f t="shared" si="116"/>
        <v>0</v>
      </c>
    </row>
    <row r="221" spans="1:27">
      <c r="A221" s="72">
        <f t="shared" si="109"/>
        <v>8</v>
      </c>
      <c r="B221" s="72" t="str">
        <f t="shared" si="93"/>
        <v>Year 8</v>
      </c>
      <c r="C221" s="79">
        <f t="shared" ref="C221:AA221" si="117">IFERROR((C$14*C55/100-((C160/C$23)*(C93/100)/(1+C$4)^$A221))-(C233/((C$43+C$44)/100)*C93)/100,0)</f>
        <v>0</v>
      </c>
      <c r="D221" s="79">
        <f t="shared" si="117"/>
        <v>0</v>
      </c>
      <c r="E221" s="79">
        <f t="shared" si="117"/>
        <v>0</v>
      </c>
      <c r="F221" s="79">
        <f t="shared" si="117"/>
        <v>0</v>
      </c>
      <c r="G221" s="79">
        <f t="shared" si="117"/>
        <v>0</v>
      </c>
      <c r="H221" s="79">
        <f t="shared" si="117"/>
        <v>0</v>
      </c>
      <c r="I221" s="79">
        <f t="shared" si="117"/>
        <v>0</v>
      </c>
      <c r="J221" s="79">
        <f t="shared" si="117"/>
        <v>0</v>
      </c>
      <c r="K221" s="79">
        <f t="shared" si="117"/>
        <v>0</v>
      </c>
      <c r="L221" s="79">
        <f t="shared" si="117"/>
        <v>0</v>
      </c>
      <c r="M221" s="79">
        <f t="shared" si="117"/>
        <v>0</v>
      </c>
      <c r="N221" s="79">
        <f t="shared" si="117"/>
        <v>0</v>
      </c>
      <c r="O221" s="79">
        <f t="shared" si="117"/>
        <v>0</v>
      </c>
      <c r="P221" s="79">
        <f t="shared" si="117"/>
        <v>0</v>
      </c>
      <c r="Q221" s="79">
        <f t="shared" si="117"/>
        <v>0</v>
      </c>
      <c r="R221" s="79">
        <f t="shared" si="117"/>
        <v>0</v>
      </c>
      <c r="S221" s="79">
        <f t="shared" si="117"/>
        <v>0</v>
      </c>
      <c r="T221" s="79">
        <f t="shared" si="117"/>
        <v>0</v>
      </c>
      <c r="U221" s="79">
        <f t="shared" si="117"/>
        <v>0</v>
      </c>
      <c r="V221" s="79">
        <f t="shared" si="117"/>
        <v>0</v>
      </c>
      <c r="W221" s="79">
        <f t="shared" si="117"/>
        <v>0</v>
      </c>
      <c r="X221" s="79">
        <f t="shared" si="117"/>
        <v>0</v>
      </c>
      <c r="Y221" s="79">
        <f t="shared" si="117"/>
        <v>0</v>
      </c>
      <c r="Z221" s="79">
        <f t="shared" si="117"/>
        <v>0</v>
      </c>
      <c r="AA221" s="79">
        <f t="shared" si="117"/>
        <v>0</v>
      </c>
    </row>
    <row r="222" spans="1:27">
      <c r="A222" s="72">
        <f t="shared" si="109"/>
        <v>9</v>
      </c>
      <c r="B222" s="72" t="str">
        <f t="shared" si="93"/>
        <v>Year 9</v>
      </c>
      <c r="C222" s="79">
        <f t="shared" ref="C222:AA222" si="118">IFERROR((C$14*C56/100-((C161/C$23)*(C94/100)/(1+C$4)^$A222))-(C234/((C$43+C$44)/100)*C94)/100,0)</f>
        <v>0</v>
      </c>
      <c r="D222" s="79">
        <f t="shared" si="118"/>
        <v>0</v>
      </c>
      <c r="E222" s="79">
        <f t="shared" si="118"/>
        <v>0</v>
      </c>
      <c r="F222" s="79">
        <f t="shared" si="118"/>
        <v>0</v>
      </c>
      <c r="G222" s="79">
        <f t="shared" si="118"/>
        <v>0</v>
      </c>
      <c r="H222" s="79">
        <f t="shared" si="118"/>
        <v>0</v>
      </c>
      <c r="I222" s="79">
        <f t="shared" si="118"/>
        <v>0</v>
      </c>
      <c r="J222" s="79">
        <f t="shared" si="118"/>
        <v>0</v>
      </c>
      <c r="K222" s="79">
        <f t="shared" si="118"/>
        <v>0</v>
      </c>
      <c r="L222" s="79">
        <f t="shared" si="118"/>
        <v>0</v>
      </c>
      <c r="M222" s="79">
        <f t="shared" si="118"/>
        <v>0</v>
      </c>
      <c r="N222" s="79">
        <f t="shared" si="118"/>
        <v>0</v>
      </c>
      <c r="O222" s="79">
        <f t="shared" si="118"/>
        <v>0</v>
      </c>
      <c r="P222" s="79">
        <f t="shared" si="118"/>
        <v>0</v>
      </c>
      <c r="Q222" s="79">
        <f t="shared" si="118"/>
        <v>0</v>
      </c>
      <c r="R222" s="79">
        <f t="shared" si="118"/>
        <v>0</v>
      </c>
      <c r="S222" s="79">
        <f t="shared" si="118"/>
        <v>0</v>
      </c>
      <c r="T222" s="79">
        <f t="shared" si="118"/>
        <v>0</v>
      </c>
      <c r="U222" s="79">
        <f t="shared" si="118"/>
        <v>0</v>
      </c>
      <c r="V222" s="79">
        <f t="shared" si="118"/>
        <v>0</v>
      </c>
      <c r="W222" s="79">
        <f t="shared" si="118"/>
        <v>0</v>
      </c>
      <c r="X222" s="79">
        <f t="shared" si="118"/>
        <v>0</v>
      </c>
      <c r="Y222" s="79">
        <f t="shared" si="118"/>
        <v>0</v>
      </c>
      <c r="Z222" s="79">
        <f t="shared" si="118"/>
        <v>0</v>
      </c>
      <c r="AA222" s="79">
        <f t="shared" si="118"/>
        <v>0</v>
      </c>
    </row>
    <row r="223" spans="1:27">
      <c r="A223" s="72">
        <f t="shared" si="109"/>
        <v>10</v>
      </c>
      <c r="B223" s="72" t="str">
        <f t="shared" si="93"/>
        <v>Year 10</v>
      </c>
      <c r="C223" s="79">
        <f t="shared" ref="C223:AA223" si="119">IFERROR((C$14*C57/100-((C162/C$23)*(C95/100)/(1+C$4)^$A223))-(C235/((C$43+C$44)/100)*C95)/100,0)</f>
        <v>0</v>
      </c>
      <c r="D223" s="79">
        <f t="shared" si="119"/>
        <v>0</v>
      </c>
      <c r="E223" s="79">
        <f t="shared" si="119"/>
        <v>0</v>
      </c>
      <c r="F223" s="79">
        <f t="shared" si="119"/>
        <v>0</v>
      </c>
      <c r="G223" s="79">
        <f t="shared" si="119"/>
        <v>0</v>
      </c>
      <c r="H223" s="79">
        <f t="shared" si="119"/>
        <v>0</v>
      </c>
      <c r="I223" s="79">
        <f t="shared" si="119"/>
        <v>0</v>
      </c>
      <c r="J223" s="79">
        <f t="shared" si="119"/>
        <v>0</v>
      </c>
      <c r="K223" s="79">
        <f t="shared" si="119"/>
        <v>0</v>
      </c>
      <c r="L223" s="79">
        <f t="shared" si="119"/>
        <v>0</v>
      </c>
      <c r="M223" s="79">
        <f t="shared" si="119"/>
        <v>0</v>
      </c>
      <c r="N223" s="79">
        <f t="shared" si="119"/>
        <v>0</v>
      </c>
      <c r="O223" s="79">
        <f t="shared" si="119"/>
        <v>0</v>
      </c>
      <c r="P223" s="79">
        <f t="shared" si="119"/>
        <v>0</v>
      </c>
      <c r="Q223" s="79">
        <f t="shared" si="119"/>
        <v>0</v>
      </c>
      <c r="R223" s="79">
        <f t="shared" si="119"/>
        <v>0</v>
      </c>
      <c r="S223" s="79">
        <f t="shared" si="119"/>
        <v>0</v>
      </c>
      <c r="T223" s="79">
        <f t="shared" si="119"/>
        <v>0</v>
      </c>
      <c r="U223" s="79">
        <f t="shared" si="119"/>
        <v>0</v>
      </c>
      <c r="V223" s="79">
        <f t="shared" si="119"/>
        <v>0</v>
      </c>
      <c r="W223" s="79">
        <f t="shared" si="119"/>
        <v>0</v>
      </c>
      <c r="X223" s="79">
        <f t="shared" si="119"/>
        <v>0</v>
      </c>
      <c r="Y223" s="79">
        <f t="shared" si="119"/>
        <v>0</v>
      </c>
      <c r="Z223" s="79">
        <f t="shared" si="119"/>
        <v>0</v>
      </c>
      <c r="AA223" s="79">
        <f t="shared" si="119"/>
        <v>0</v>
      </c>
    </row>
    <row r="225" spans="1:27" ht="43.2">
      <c r="A225" s="204" t="s">
        <v>621</v>
      </c>
      <c r="B225" s="74" t="s">
        <v>622</v>
      </c>
      <c r="C225" s="199" t="s">
        <v>478</v>
      </c>
    </row>
    <row r="226" spans="1:27">
      <c r="A226" s="72">
        <f t="shared" ref="A226:A235" si="120">A32</f>
        <v>1</v>
      </c>
      <c r="B226" s="72" t="str">
        <f t="shared" si="93"/>
        <v>Year 1</v>
      </c>
      <c r="C226" s="79">
        <f t="shared" ref="C226:AA226" si="121">IF(C32&gt;0,C$14*C74/100,0)</f>
        <v>0</v>
      </c>
      <c r="D226" s="79">
        <f t="shared" si="121"/>
        <v>0</v>
      </c>
      <c r="E226" s="79">
        <f t="shared" si="121"/>
        <v>0</v>
      </c>
      <c r="F226" s="79">
        <f t="shared" si="121"/>
        <v>0</v>
      </c>
      <c r="G226" s="79">
        <f t="shared" si="121"/>
        <v>0</v>
      </c>
      <c r="H226" s="79">
        <f t="shared" si="121"/>
        <v>0</v>
      </c>
      <c r="I226" s="79">
        <f t="shared" si="121"/>
        <v>0</v>
      </c>
      <c r="J226" s="79">
        <f t="shared" si="121"/>
        <v>0</v>
      </c>
      <c r="K226" s="79">
        <f t="shared" si="121"/>
        <v>0</v>
      </c>
      <c r="L226" s="79">
        <f t="shared" si="121"/>
        <v>0</v>
      </c>
      <c r="M226" s="79">
        <f t="shared" si="121"/>
        <v>0</v>
      </c>
      <c r="N226" s="79">
        <f t="shared" si="121"/>
        <v>0</v>
      </c>
      <c r="O226" s="79">
        <f t="shared" si="121"/>
        <v>0</v>
      </c>
      <c r="P226" s="79">
        <f t="shared" si="121"/>
        <v>0</v>
      </c>
      <c r="Q226" s="79">
        <f t="shared" si="121"/>
        <v>0</v>
      </c>
      <c r="R226" s="79">
        <f t="shared" si="121"/>
        <v>0</v>
      </c>
      <c r="S226" s="79">
        <f t="shared" si="121"/>
        <v>0</v>
      </c>
      <c r="T226" s="79">
        <f t="shared" si="121"/>
        <v>0</v>
      </c>
      <c r="U226" s="79">
        <f t="shared" si="121"/>
        <v>0</v>
      </c>
      <c r="V226" s="79">
        <f t="shared" si="121"/>
        <v>0</v>
      </c>
      <c r="W226" s="79">
        <f t="shared" si="121"/>
        <v>0</v>
      </c>
      <c r="X226" s="79">
        <f t="shared" si="121"/>
        <v>0</v>
      </c>
      <c r="Y226" s="79">
        <f t="shared" si="121"/>
        <v>0</v>
      </c>
      <c r="Z226" s="79">
        <f t="shared" si="121"/>
        <v>0</v>
      </c>
      <c r="AA226" s="79">
        <f t="shared" si="121"/>
        <v>0</v>
      </c>
    </row>
    <row r="227" spans="1:27">
      <c r="A227" s="72">
        <f t="shared" si="120"/>
        <v>2</v>
      </c>
      <c r="B227" s="72" t="str">
        <f t="shared" si="93"/>
        <v>Year 2</v>
      </c>
      <c r="C227" s="79">
        <f t="shared" ref="C227:AA227" si="122">IF(C33&gt;0,C$14*C75/100,0)</f>
        <v>0</v>
      </c>
      <c r="D227" s="79">
        <f t="shared" si="122"/>
        <v>0</v>
      </c>
      <c r="E227" s="79">
        <f t="shared" si="122"/>
        <v>0</v>
      </c>
      <c r="F227" s="79">
        <f t="shared" si="122"/>
        <v>0</v>
      </c>
      <c r="G227" s="79">
        <f t="shared" si="122"/>
        <v>0</v>
      </c>
      <c r="H227" s="79">
        <f t="shared" si="122"/>
        <v>0</v>
      </c>
      <c r="I227" s="79">
        <f t="shared" si="122"/>
        <v>0</v>
      </c>
      <c r="J227" s="79">
        <f t="shared" si="122"/>
        <v>0</v>
      </c>
      <c r="K227" s="79">
        <f t="shared" si="122"/>
        <v>0</v>
      </c>
      <c r="L227" s="79">
        <f t="shared" si="122"/>
        <v>0</v>
      </c>
      <c r="M227" s="79">
        <f t="shared" si="122"/>
        <v>0</v>
      </c>
      <c r="N227" s="79">
        <f t="shared" si="122"/>
        <v>0</v>
      </c>
      <c r="O227" s="79">
        <f t="shared" si="122"/>
        <v>0</v>
      </c>
      <c r="P227" s="79">
        <f t="shared" si="122"/>
        <v>0</v>
      </c>
      <c r="Q227" s="79">
        <f t="shared" si="122"/>
        <v>0</v>
      </c>
      <c r="R227" s="79">
        <f t="shared" si="122"/>
        <v>0</v>
      </c>
      <c r="S227" s="79">
        <f t="shared" si="122"/>
        <v>0</v>
      </c>
      <c r="T227" s="79">
        <f t="shared" si="122"/>
        <v>0</v>
      </c>
      <c r="U227" s="79">
        <f t="shared" si="122"/>
        <v>0</v>
      </c>
      <c r="V227" s="79">
        <f t="shared" si="122"/>
        <v>0</v>
      </c>
      <c r="W227" s="79">
        <f t="shared" si="122"/>
        <v>0</v>
      </c>
      <c r="X227" s="79">
        <f t="shared" si="122"/>
        <v>0</v>
      </c>
      <c r="Y227" s="79">
        <f t="shared" si="122"/>
        <v>0</v>
      </c>
      <c r="Z227" s="79">
        <f t="shared" si="122"/>
        <v>0</v>
      </c>
      <c r="AA227" s="79">
        <f t="shared" si="122"/>
        <v>0</v>
      </c>
    </row>
    <row r="228" spans="1:27">
      <c r="A228" s="72">
        <f t="shared" si="120"/>
        <v>3</v>
      </c>
      <c r="B228" s="72" t="str">
        <f t="shared" si="93"/>
        <v>Year 3</v>
      </c>
      <c r="C228" s="79">
        <f t="shared" ref="C228:AA228" si="123">IF(C34&gt;0,C$14*C76/100,0)</f>
        <v>4363.0101562499985</v>
      </c>
      <c r="D228" s="79">
        <f t="shared" si="123"/>
        <v>0</v>
      </c>
      <c r="E228" s="79">
        <f t="shared" si="123"/>
        <v>0</v>
      </c>
      <c r="F228" s="79">
        <f t="shared" si="123"/>
        <v>0</v>
      </c>
      <c r="G228" s="79">
        <f t="shared" si="123"/>
        <v>0</v>
      </c>
      <c r="H228" s="79">
        <f t="shared" si="123"/>
        <v>0</v>
      </c>
      <c r="I228" s="79">
        <f t="shared" si="123"/>
        <v>0</v>
      </c>
      <c r="J228" s="79">
        <f t="shared" si="123"/>
        <v>0</v>
      </c>
      <c r="K228" s="79">
        <f t="shared" si="123"/>
        <v>0</v>
      </c>
      <c r="L228" s="79">
        <f t="shared" si="123"/>
        <v>0</v>
      </c>
      <c r="M228" s="79">
        <f t="shared" si="123"/>
        <v>0</v>
      </c>
      <c r="N228" s="79">
        <f t="shared" si="123"/>
        <v>0</v>
      </c>
      <c r="O228" s="79">
        <f t="shared" si="123"/>
        <v>0</v>
      </c>
      <c r="P228" s="79">
        <f t="shared" si="123"/>
        <v>0</v>
      </c>
      <c r="Q228" s="79">
        <f t="shared" si="123"/>
        <v>0</v>
      </c>
      <c r="R228" s="79">
        <f t="shared" si="123"/>
        <v>0</v>
      </c>
      <c r="S228" s="79">
        <f t="shared" si="123"/>
        <v>0</v>
      </c>
      <c r="T228" s="79">
        <f t="shared" si="123"/>
        <v>0</v>
      </c>
      <c r="U228" s="79">
        <f t="shared" si="123"/>
        <v>0</v>
      </c>
      <c r="V228" s="79">
        <f t="shared" si="123"/>
        <v>0</v>
      </c>
      <c r="W228" s="79">
        <f t="shared" si="123"/>
        <v>0</v>
      </c>
      <c r="X228" s="79">
        <f t="shared" si="123"/>
        <v>0</v>
      </c>
      <c r="Y228" s="79">
        <f t="shared" si="123"/>
        <v>0</v>
      </c>
      <c r="Z228" s="79">
        <f t="shared" si="123"/>
        <v>0</v>
      </c>
      <c r="AA228" s="79">
        <f t="shared" si="123"/>
        <v>0</v>
      </c>
    </row>
    <row r="229" spans="1:27">
      <c r="A229" s="72">
        <f t="shared" si="120"/>
        <v>4</v>
      </c>
      <c r="B229" s="72" t="str">
        <f t="shared" si="93"/>
        <v>Year 4</v>
      </c>
      <c r="C229" s="79">
        <f t="shared" ref="C229:AA229" si="124">IF(C35&gt;0,C$14*C77/100,0)</f>
        <v>10034.923359374998</v>
      </c>
      <c r="D229" s="79">
        <f t="shared" si="124"/>
        <v>0</v>
      </c>
      <c r="E229" s="79">
        <f t="shared" si="124"/>
        <v>0</v>
      </c>
      <c r="F229" s="79">
        <f t="shared" si="124"/>
        <v>0</v>
      </c>
      <c r="G229" s="79">
        <f t="shared" si="124"/>
        <v>0</v>
      </c>
      <c r="H229" s="79">
        <f t="shared" si="124"/>
        <v>0</v>
      </c>
      <c r="I229" s="79">
        <f t="shared" si="124"/>
        <v>0</v>
      </c>
      <c r="J229" s="79">
        <f t="shared" si="124"/>
        <v>0</v>
      </c>
      <c r="K229" s="79">
        <f t="shared" si="124"/>
        <v>0</v>
      </c>
      <c r="L229" s="79">
        <f t="shared" si="124"/>
        <v>0</v>
      </c>
      <c r="M229" s="79">
        <f t="shared" si="124"/>
        <v>0</v>
      </c>
      <c r="N229" s="79">
        <f t="shared" si="124"/>
        <v>0</v>
      </c>
      <c r="O229" s="79">
        <f t="shared" si="124"/>
        <v>0</v>
      </c>
      <c r="P229" s="79">
        <f t="shared" si="124"/>
        <v>0</v>
      </c>
      <c r="Q229" s="79">
        <f t="shared" si="124"/>
        <v>0</v>
      </c>
      <c r="R229" s="79">
        <f t="shared" si="124"/>
        <v>0</v>
      </c>
      <c r="S229" s="79">
        <f t="shared" si="124"/>
        <v>0</v>
      </c>
      <c r="T229" s="79">
        <f t="shared" si="124"/>
        <v>0</v>
      </c>
      <c r="U229" s="79">
        <f t="shared" si="124"/>
        <v>0</v>
      </c>
      <c r="V229" s="79">
        <f t="shared" si="124"/>
        <v>0</v>
      </c>
      <c r="W229" s="79">
        <f t="shared" si="124"/>
        <v>0</v>
      </c>
      <c r="X229" s="79">
        <f t="shared" si="124"/>
        <v>0</v>
      </c>
      <c r="Y229" s="79">
        <f t="shared" si="124"/>
        <v>0</v>
      </c>
      <c r="Z229" s="79">
        <f t="shared" si="124"/>
        <v>0</v>
      </c>
      <c r="AA229" s="79">
        <f t="shared" si="124"/>
        <v>0</v>
      </c>
    </row>
    <row r="230" spans="1:27">
      <c r="A230" s="72">
        <f t="shared" si="120"/>
        <v>5</v>
      </c>
      <c r="B230" s="72" t="str">
        <f t="shared" si="93"/>
        <v>Year 5</v>
      </c>
      <c r="C230" s="79">
        <f t="shared" ref="C230:AA230" si="125">IF(C36&gt;0,C$14*C78/100,0)</f>
        <v>11540.161863281248</v>
      </c>
      <c r="D230" s="79">
        <f t="shared" si="125"/>
        <v>0</v>
      </c>
      <c r="E230" s="79">
        <f t="shared" si="125"/>
        <v>0</v>
      </c>
      <c r="F230" s="79">
        <f t="shared" si="125"/>
        <v>0</v>
      </c>
      <c r="G230" s="79">
        <f t="shared" si="125"/>
        <v>0</v>
      </c>
      <c r="H230" s="79">
        <f t="shared" si="125"/>
        <v>0</v>
      </c>
      <c r="I230" s="79">
        <f t="shared" si="125"/>
        <v>0</v>
      </c>
      <c r="J230" s="79">
        <f t="shared" si="125"/>
        <v>0</v>
      </c>
      <c r="K230" s="79">
        <f t="shared" si="125"/>
        <v>0</v>
      </c>
      <c r="L230" s="79">
        <f t="shared" si="125"/>
        <v>0</v>
      </c>
      <c r="M230" s="79">
        <f t="shared" si="125"/>
        <v>0</v>
      </c>
      <c r="N230" s="79">
        <f t="shared" si="125"/>
        <v>0</v>
      </c>
      <c r="O230" s="79">
        <f t="shared" si="125"/>
        <v>0</v>
      </c>
      <c r="P230" s="79">
        <f t="shared" si="125"/>
        <v>0</v>
      </c>
      <c r="Q230" s="79">
        <f t="shared" si="125"/>
        <v>0</v>
      </c>
      <c r="R230" s="79">
        <f t="shared" si="125"/>
        <v>0</v>
      </c>
      <c r="S230" s="79">
        <f t="shared" si="125"/>
        <v>0</v>
      </c>
      <c r="T230" s="79">
        <f t="shared" si="125"/>
        <v>0</v>
      </c>
      <c r="U230" s="79">
        <f t="shared" si="125"/>
        <v>0</v>
      </c>
      <c r="V230" s="79">
        <f t="shared" si="125"/>
        <v>0</v>
      </c>
      <c r="W230" s="79">
        <f t="shared" si="125"/>
        <v>0</v>
      </c>
      <c r="X230" s="79">
        <f t="shared" si="125"/>
        <v>0</v>
      </c>
      <c r="Y230" s="79">
        <f t="shared" si="125"/>
        <v>0</v>
      </c>
      <c r="Z230" s="79">
        <f t="shared" si="125"/>
        <v>0</v>
      </c>
      <c r="AA230" s="79">
        <f t="shared" si="125"/>
        <v>0</v>
      </c>
    </row>
    <row r="231" spans="1:27">
      <c r="A231" s="72">
        <f t="shared" si="120"/>
        <v>6</v>
      </c>
      <c r="B231" s="72" t="str">
        <f t="shared" si="93"/>
        <v>Year 6</v>
      </c>
      <c r="C231" s="79">
        <f t="shared" ref="C231:AA231" si="126">IF(C37&gt;0,C$14*C79/100,0)</f>
        <v>13271.186142773433</v>
      </c>
      <c r="D231" s="79">
        <f t="shared" si="126"/>
        <v>0</v>
      </c>
      <c r="E231" s="79">
        <f t="shared" si="126"/>
        <v>0</v>
      </c>
      <c r="F231" s="79">
        <f t="shared" si="126"/>
        <v>0</v>
      </c>
      <c r="G231" s="79">
        <f t="shared" si="126"/>
        <v>0</v>
      </c>
      <c r="H231" s="79">
        <f t="shared" si="126"/>
        <v>0</v>
      </c>
      <c r="I231" s="79">
        <f t="shared" si="126"/>
        <v>0</v>
      </c>
      <c r="J231" s="79">
        <f t="shared" si="126"/>
        <v>0</v>
      </c>
      <c r="K231" s="79">
        <f t="shared" si="126"/>
        <v>0</v>
      </c>
      <c r="L231" s="79">
        <f t="shared" si="126"/>
        <v>0</v>
      </c>
      <c r="M231" s="79">
        <f t="shared" si="126"/>
        <v>0</v>
      </c>
      <c r="N231" s="79">
        <f t="shared" si="126"/>
        <v>0</v>
      </c>
      <c r="O231" s="79">
        <f t="shared" si="126"/>
        <v>0</v>
      </c>
      <c r="P231" s="79">
        <f t="shared" si="126"/>
        <v>0</v>
      </c>
      <c r="Q231" s="79">
        <f t="shared" si="126"/>
        <v>0</v>
      </c>
      <c r="R231" s="79">
        <f t="shared" si="126"/>
        <v>0</v>
      </c>
      <c r="S231" s="79">
        <f t="shared" si="126"/>
        <v>0</v>
      </c>
      <c r="T231" s="79">
        <f t="shared" si="126"/>
        <v>0</v>
      </c>
      <c r="U231" s="79">
        <f t="shared" si="126"/>
        <v>0</v>
      </c>
      <c r="V231" s="79">
        <f t="shared" si="126"/>
        <v>0</v>
      </c>
      <c r="W231" s="79">
        <f t="shared" si="126"/>
        <v>0</v>
      </c>
      <c r="X231" s="79">
        <f t="shared" si="126"/>
        <v>0</v>
      </c>
      <c r="Y231" s="79">
        <f t="shared" si="126"/>
        <v>0</v>
      </c>
      <c r="Z231" s="79">
        <f t="shared" si="126"/>
        <v>0</v>
      </c>
      <c r="AA231" s="79">
        <f t="shared" si="126"/>
        <v>0</v>
      </c>
    </row>
    <row r="232" spans="1:27">
      <c r="A232" s="72">
        <f t="shared" si="120"/>
        <v>7</v>
      </c>
      <c r="B232" s="72" t="str">
        <f t="shared" si="93"/>
        <v>Year 7</v>
      </c>
      <c r="C232" s="79">
        <f t="shared" ref="C232:AA232" si="127">IF(C38&gt;0,C$14*C80/100,0)</f>
        <v>7630.9320320947227</v>
      </c>
      <c r="D232" s="79">
        <f t="shared" si="127"/>
        <v>0</v>
      </c>
      <c r="E232" s="79">
        <f t="shared" si="127"/>
        <v>0</v>
      </c>
      <c r="F232" s="79">
        <f t="shared" si="127"/>
        <v>0</v>
      </c>
      <c r="G232" s="79">
        <f t="shared" si="127"/>
        <v>0</v>
      </c>
      <c r="H232" s="79">
        <f t="shared" si="127"/>
        <v>0</v>
      </c>
      <c r="I232" s="79">
        <f t="shared" si="127"/>
        <v>0</v>
      </c>
      <c r="J232" s="79">
        <f t="shared" si="127"/>
        <v>0</v>
      </c>
      <c r="K232" s="79">
        <f t="shared" si="127"/>
        <v>0</v>
      </c>
      <c r="L232" s="79">
        <f t="shared" si="127"/>
        <v>0</v>
      </c>
      <c r="M232" s="79">
        <f t="shared" si="127"/>
        <v>0</v>
      </c>
      <c r="N232" s="79">
        <f t="shared" si="127"/>
        <v>0</v>
      </c>
      <c r="O232" s="79">
        <f t="shared" si="127"/>
        <v>0</v>
      </c>
      <c r="P232" s="79">
        <f t="shared" si="127"/>
        <v>0</v>
      </c>
      <c r="Q232" s="79">
        <f t="shared" si="127"/>
        <v>0</v>
      </c>
      <c r="R232" s="79">
        <f t="shared" si="127"/>
        <v>0</v>
      </c>
      <c r="S232" s="79">
        <f t="shared" si="127"/>
        <v>0</v>
      </c>
      <c r="T232" s="79">
        <f t="shared" si="127"/>
        <v>0</v>
      </c>
      <c r="U232" s="79">
        <f t="shared" si="127"/>
        <v>0</v>
      </c>
      <c r="V232" s="79">
        <f t="shared" si="127"/>
        <v>0</v>
      </c>
      <c r="W232" s="79">
        <f t="shared" si="127"/>
        <v>0</v>
      </c>
      <c r="X232" s="79">
        <f t="shared" si="127"/>
        <v>0</v>
      </c>
      <c r="Y232" s="79">
        <f t="shared" si="127"/>
        <v>0</v>
      </c>
      <c r="Z232" s="79">
        <f t="shared" si="127"/>
        <v>0</v>
      </c>
      <c r="AA232" s="79">
        <f t="shared" si="127"/>
        <v>0</v>
      </c>
    </row>
    <row r="233" spans="1:27">
      <c r="A233" s="72">
        <f t="shared" si="120"/>
        <v>8</v>
      </c>
      <c r="B233" s="72" t="str">
        <f t="shared" si="93"/>
        <v>Year 8</v>
      </c>
      <c r="C233" s="79">
        <f t="shared" ref="C233:AA233" si="128">IF(C39&gt;0,C$14*C81/100,0)</f>
        <v>0</v>
      </c>
      <c r="D233" s="79">
        <f t="shared" si="128"/>
        <v>0</v>
      </c>
      <c r="E233" s="79">
        <f t="shared" si="128"/>
        <v>0</v>
      </c>
      <c r="F233" s="79">
        <f t="shared" si="128"/>
        <v>0</v>
      </c>
      <c r="G233" s="79">
        <f t="shared" si="128"/>
        <v>0</v>
      </c>
      <c r="H233" s="79">
        <f t="shared" si="128"/>
        <v>0</v>
      </c>
      <c r="I233" s="79">
        <f t="shared" si="128"/>
        <v>0</v>
      </c>
      <c r="J233" s="79">
        <f t="shared" si="128"/>
        <v>0</v>
      </c>
      <c r="K233" s="79">
        <f t="shared" si="128"/>
        <v>0</v>
      </c>
      <c r="L233" s="79">
        <f t="shared" si="128"/>
        <v>0</v>
      </c>
      <c r="M233" s="79">
        <f t="shared" si="128"/>
        <v>0</v>
      </c>
      <c r="N233" s="79">
        <f t="shared" si="128"/>
        <v>0</v>
      </c>
      <c r="O233" s="79">
        <f t="shared" si="128"/>
        <v>0</v>
      </c>
      <c r="P233" s="79">
        <f t="shared" si="128"/>
        <v>0</v>
      </c>
      <c r="Q233" s="79">
        <f t="shared" si="128"/>
        <v>0</v>
      </c>
      <c r="R233" s="79">
        <f t="shared" si="128"/>
        <v>0</v>
      </c>
      <c r="S233" s="79">
        <f t="shared" si="128"/>
        <v>0</v>
      </c>
      <c r="T233" s="79">
        <f t="shared" si="128"/>
        <v>0</v>
      </c>
      <c r="U233" s="79">
        <f t="shared" si="128"/>
        <v>0</v>
      </c>
      <c r="V233" s="79">
        <f t="shared" si="128"/>
        <v>0</v>
      </c>
      <c r="W233" s="79">
        <f t="shared" si="128"/>
        <v>0</v>
      </c>
      <c r="X233" s="79">
        <f t="shared" si="128"/>
        <v>0</v>
      </c>
      <c r="Y233" s="79">
        <f t="shared" si="128"/>
        <v>0</v>
      </c>
      <c r="Z233" s="79">
        <f t="shared" si="128"/>
        <v>0</v>
      </c>
      <c r="AA233" s="79">
        <f t="shared" si="128"/>
        <v>0</v>
      </c>
    </row>
    <row r="234" spans="1:27">
      <c r="A234" s="72">
        <f t="shared" si="120"/>
        <v>9</v>
      </c>
      <c r="B234" s="72" t="str">
        <f t="shared" si="93"/>
        <v>Year 9</v>
      </c>
      <c r="C234" s="79">
        <f t="shared" ref="C234:AA234" si="129">IF(C40&gt;0,C$14*C82/100,0)</f>
        <v>0</v>
      </c>
      <c r="D234" s="79">
        <f t="shared" si="129"/>
        <v>0</v>
      </c>
      <c r="E234" s="79">
        <f t="shared" si="129"/>
        <v>0</v>
      </c>
      <c r="F234" s="79">
        <f t="shared" si="129"/>
        <v>0</v>
      </c>
      <c r="G234" s="79">
        <f t="shared" si="129"/>
        <v>0</v>
      </c>
      <c r="H234" s="79">
        <f t="shared" si="129"/>
        <v>0</v>
      </c>
      <c r="I234" s="79">
        <f t="shared" si="129"/>
        <v>0</v>
      </c>
      <c r="J234" s="79">
        <f t="shared" si="129"/>
        <v>0</v>
      </c>
      <c r="K234" s="79">
        <f t="shared" si="129"/>
        <v>0</v>
      </c>
      <c r="L234" s="79">
        <f t="shared" si="129"/>
        <v>0</v>
      </c>
      <c r="M234" s="79">
        <f t="shared" si="129"/>
        <v>0</v>
      </c>
      <c r="N234" s="79">
        <f t="shared" si="129"/>
        <v>0</v>
      </c>
      <c r="O234" s="79">
        <f t="shared" si="129"/>
        <v>0</v>
      </c>
      <c r="P234" s="79">
        <f t="shared" si="129"/>
        <v>0</v>
      </c>
      <c r="Q234" s="79">
        <f t="shared" si="129"/>
        <v>0</v>
      </c>
      <c r="R234" s="79">
        <f t="shared" si="129"/>
        <v>0</v>
      </c>
      <c r="S234" s="79">
        <f t="shared" si="129"/>
        <v>0</v>
      </c>
      <c r="T234" s="79">
        <f t="shared" si="129"/>
        <v>0</v>
      </c>
      <c r="U234" s="79">
        <f t="shared" si="129"/>
        <v>0</v>
      </c>
      <c r="V234" s="79">
        <f t="shared" si="129"/>
        <v>0</v>
      </c>
      <c r="W234" s="79">
        <f t="shared" si="129"/>
        <v>0</v>
      </c>
      <c r="X234" s="79">
        <f t="shared" si="129"/>
        <v>0</v>
      </c>
      <c r="Y234" s="79">
        <f t="shared" si="129"/>
        <v>0</v>
      </c>
      <c r="Z234" s="79">
        <f t="shared" si="129"/>
        <v>0</v>
      </c>
      <c r="AA234" s="79">
        <f t="shared" si="129"/>
        <v>0</v>
      </c>
    </row>
    <row r="235" spans="1:27">
      <c r="A235" s="72">
        <f t="shared" si="120"/>
        <v>10</v>
      </c>
      <c r="B235" s="72" t="str">
        <f t="shared" si="93"/>
        <v>Year 10</v>
      </c>
      <c r="C235" s="79">
        <f t="shared" ref="C235:AA235" si="130">IF(C41&gt;0,C$14*C83/100,0)</f>
        <v>0</v>
      </c>
      <c r="D235" s="79">
        <f t="shared" si="130"/>
        <v>0</v>
      </c>
      <c r="E235" s="79">
        <f t="shared" si="130"/>
        <v>0</v>
      </c>
      <c r="F235" s="79">
        <f t="shared" si="130"/>
        <v>0</v>
      </c>
      <c r="G235" s="79">
        <f t="shared" si="130"/>
        <v>0</v>
      </c>
      <c r="H235" s="79">
        <f t="shared" si="130"/>
        <v>0</v>
      </c>
      <c r="I235" s="79">
        <f t="shared" si="130"/>
        <v>0</v>
      </c>
      <c r="J235" s="79">
        <f t="shared" si="130"/>
        <v>0</v>
      </c>
      <c r="K235" s="79">
        <f t="shared" si="130"/>
        <v>0</v>
      </c>
      <c r="L235" s="79">
        <f t="shared" si="130"/>
        <v>0</v>
      </c>
      <c r="M235" s="79">
        <f t="shared" si="130"/>
        <v>0</v>
      </c>
      <c r="N235" s="79">
        <f t="shared" si="130"/>
        <v>0</v>
      </c>
      <c r="O235" s="79">
        <f t="shared" si="130"/>
        <v>0</v>
      </c>
      <c r="P235" s="79">
        <f t="shared" si="130"/>
        <v>0</v>
      </c>
      <c r="Q235" s="79">
        <f t="shared" si="130"/>
        <v>0</v>
      </c>
      <c r="R235" s="79">
        <f t="shared" si="130"/>
        <v>0</v>
      </c>
      <c r="S235" s="79">
        <f t="shared" si="130"/>
        <v>0</v>
      </c>
      <c r="T235" s="79">
        <f t="shared" si="130"/>
        <v>0</v>
      </c>
      <c r="U235" s="79">
        <f t="shared" si="130"/>
        <v>0</v>
      </c>
      <c r="V235" s="79">
        <f t="shared" si="130"/>
        <v>0</v>
      </c>
      <c r="W235" s="79">
        <f t="shared" si="130"/>
        <v>0</v>
      </c>
      <c r="X235" s="79">
        <f t="shared" si="130"/>
        <v>0</v>
      </c>
      <c r="Y235" s="79">
        <f t="shared" si="130"/>
        <v>0</v>
      </c>
      <c r="Z235" s="79">
        <f t="shared" si="130"/>
        <v>0</v>
      </c>
      <c r="AA235" s="79">
        <f t="shared" si="130"/>
        <v>0</v>
      </c>
    </row>
    <row r="237" spans="1:27" ht="100.8">
      <c r="A237" s="204" t="s">
        <v>623</v>
      </c>
      <c r="B237" s="74" t="s">
        <v>624</v>
      </c>
      <c r="C237" s="199" t="s">
        <v>625</v>
      </c>
    </row>
    <row r="238" spans="1:27">
      <c r="A238" s="72">
        <f t="shared" ref="A238:A247" si="131">A32</f>
        <v>1</v>
      </c>
      <c r="B238" s="72" t="str">
        <f t="shared" si="93"/>
        <v>Year 1</v>
      </c>
      <c r="C238" s="205">
        <f t="shared" ref="C238:AA238" si="132">IF(C32&gt;0,IF($A32&lt;=C$3,0,IF((-$A32+C$3)&gt;-1,($A32-C$3)*(C$23*C$14*C$59*(1-C$7)*(1+C$4)^$A238/100),IF($A32&lt;=C$3+C$5,C$23*C$14*C$59*(1-C$7)*(1+C$4)^$A238/100,IF($A32&lt;C$3+C$5+1,(1-($A32-C$3-C$5))*(C$23*C$14*C$59*(1-C$7)*(1+C$4)^$A238/100),0)))),0)</f>
        <v>0</v>
      </c>
      <c r="D238" s="205">
        <f t="shared" si="132"/>
        <v>0</v>
      </c>
      <c r="E238" s="205">
        <f t="shared" si="132"/>
        <v>0</v>
      </c>
      <c r="F238" s="205">
        <f t="shared" si="132"/>
        <v>0</v>
      </c>
      <c r="G238" s="205">
        <f t="shared" si="132"/>
        <v>0</v>
      </c>
      <c r="H238" s="205">
        <f t="shared" si="132"/>
        <v>0</v>
      </c>
      <c r="I238" s="205">
        <f t="shared" si="132"/>
        <v>0</v>
      </c>
      <c r="J238" s="205">
        <f t="shared" si="132"/>
        <v>0</v>
      </c>
      <c r="K238" s="205">
        <f t="shared" si="132"/>
        <v>0</v>
      </c>
      <c r="L238" s="205">
        <f t="shared" si="132"/>
        <v>0</v>
      </c>
      <c r="M238" s="205">
        <f t="shared" si="132"/>
        <v>0</v>
      </c>
      <c r="N238" s="205">
        <f t="shared" si="132"/>
        <v>0</v>
      </c>
      <c r="O238" s="205">
        <f t="shared" si="132"/>
        <v>0</v>
      </c>
      <c r="P238" s="205">
        <f t="shared" si="132"/>
        <v>0</v>
      </c>
      <c r="Q238" s="205">
        <f t="shared" si="132"/>
        <v>0</v>
      </c>
      <c r="R238" s="205">
        <f t="shared" si="132"/>
        <v>0</v>
      </c>
      <c r="S238" s="205">
        <f t="shared" si="132"/>
        <v>0</v>
      </c>
      <c r="T238" s="205">
        <f t="shared" si="132"/>
        <v>0</v>
      </c>
      <c r="U238" s="205">
        <f t="shared" si="132"/>
        <v>0</v>
      </c>
      <c r="V238" s="205">
        <f t="shared" si="132"/>
        <v>0</v>
      </c>
      <c r="W238" s="205">
        <f t="shared" si="132"/>
        <v>0</v>
      </c>
      <c r="X238" s="205">
        <f t="shared" si="132"/>
        <v>0</v>
      </c>
      <c r="Y238" s="205">
        <f t="shared" si="132"/>
        <v>0</v>
      </c>
      <c r="Z238" s="205">
        <f t="shared" si="132"/>
        <v>0</v>
      </c>
      <c r="AA238" s="205">
        <f t="shared" si="132"/>
        <v>0</v>
      </c>
    </row>
    <row r="239" spans="1:27">
      <c r="A239" s="72">
        <f t="shared" si="131"/>
        <v>2</v>
      </c>
      <c r="B239" s="72" t="str">
        <f t="shared" si="93"/>
        <v>Year 2</v>
      </c>
      <c r="C239" s="205">
        <f t="shared" ref="C239:AA239" si="133">IF(C33&gt;0,IF($A33&lt;=C$3,0,IF((-$A33+C$3)&gt;-1,($A33-C$3)*(C$23*C$14*C$59*(1-C$7)*(1+C$4)^$A239/100),IF($A33&lt;=C$3+C$5,C$23*C$14*C$59*(1-C$7)*(1+C$4)^$A239/100,IF($A33&lt;C$3+C$5+1,(1-($A33-C$3-C$5))*(C$23*C$14*C$59*(1-C$7)*(1+C$4)^$A239/100),0)))),0)</f>
        <v>0</v>
      </c>
      <c r="D239" s="205">
        <f t="shared" si="133"/>
        <v>0</v>
      </c>
      <c r="E239" s="205">
        <f t="shared" si="133"/>
        <v>0</v>
      </c>
      <c r="F239" s="205">
        <f t="shared" si="133"/>
        <v>0</v>
      </c>
      <c r="G239" s="205">
        <f t="shared" si="133"/>
        <v>0</v>
      </c>
      <c r="H239" s="205">
        <f t="shared" si="133"/>
        <v>0</v>
      </c>
      <c r="I239" s="205">
        <f t="shared" si="133"/>
        <v>0</v>
      </c>
      <c r="J239" s="205">
        <f t="shared" si="133"/>
        <v>0</v>
      </c>
      <c r="K239" s="205">
        <f t="shared" si="133"/>
        <v>0</v>
      </c>
      <c r="L239" s="205">
        <f t="shared" si="133"/>
        <v>0</v>
      </c>
      <c r="M239" s="205">
        <f t="shared" si="133"/>
        <v>0</v>
      </c>
      <c r="N239" s="205">
        <f t="shared" si="133"/>
        <v>0</v>
      </c>
      <c r="O239" s="205">
        <f t="shared" si="133"/>
        <v>0</v>
      </c>
      <c r="P239" s="205">
        <f t="shared" si="133"/>
        <v>0</v>
      </c>
      <c r="Q239" s="205">
        <f t="shared" si="133"/>
        <v>0</v>
      </c>
      <c r="R239" s="205">
        <f t="shared" si="133"/>
        <v>0</v>
      </c>
      <c r="S239" s="205">
        <f t="shared" si="133"/>
        <v>0</v>
      </c>
      <c r="T239" s="205">
        <f t="shared" si="133"/>
        <v>0</v>
      </c>
      <c r="U239" s="205">
        <f t="shared" si="133"/>
        <v>0</v>
      </c>
      <c r="V239" s="205">
        <f t="shared" si="133"/>
        <v>0</v>
      </c>
      <c r="W239" s="205">
        <f t="shared" si="133"/>
        <v>0</v>
      </c>
      <c r="X239" s="205">
        <f t="shared" si="133"/>
        <v>0</v>
      </c>
      <c r="Y239" s="205">
        <f t="shared" si="133"/>
        <v>0</v>
      </c>
      <c r="Z239" s="205">
        <f t="shared" si="133"/>
        <v>0</v>
      </c>
      <c r="AA239" s="205">
        <f t="shared" si="133"/>
        <v>0</v>
      </c>
    </row>
    <row r="240" spans="1:27">
      <c r="A240" s="72">
        <f t="shared" si="131"/>
        <v>3</v>
      </c>
      <c r="B240" s="72" t="str">
        <f t="shared" si="93"/>
        <v>Year 3</v>
      </c>
      <c r="C240" s="205">
        <f t="shared" ref="C240:AA240" si="134">IF(C34&gt;0,IF($A34&lt;=C$3,0,IF((-$A34+C$3)&gt;-1,($A34-C$3)*(C$23*C$14*C$59*(1-C$7)*(1+C$4)^$A240/100),IF($A34&lt;=C$3+C$5,C$23*C$14*C$59*(1-C$7)*(1+C$4)^$A240/100,IF($A34&lt;C$3+C$5+1,(1-($A34-C$3-C$5))*(C$23*C$14*C$59*(1-C$7)*(1+C$4)^$A240/100),0)))),0)</f>
        <v>427.74609374999983</v>
      </c>
      <c r="D240" s="205">
        <f t="shared" si="134"/>
        <v>0</v>
      </c>
      <c r="E240" s="205">
        <f t="shared" si="134"/>
        <v>0</v>
      </c>
      <c r="F240" s="205">
        <f t="shared" si="134"/>
        <v>0</v>
      </c>
      <c r="G240" s="205">
        <f t="shared" si="134"/>
        <v>0</v>
      </c>
      <c r="H240" s="205">
        <f t="shared" si="134"/>
        <v>0</v>
      </c>
      <c r="I240" s="205">
        <f t="shared" si="134"/>
        <v>0</v>
      </c>
      <c r="J240" s="205">
        <f t="shared" si="134"/>
        <v>0</v>
      </c>
      <c r="K240" s="205">
        <f t="shared" si="134"/>
        <v>0</v>
      </c>
      <c r="L240" s="205">
        <f t="shared" si="134"/>
        <v>0</v>
      </c>
      <c r="M240" s="205">
        <f t="shared" si="134"/>
        <v>0</v>
      </c>
      <c r="N240" s="205">
        <f t="shared" si="134"/>
        <v>0</v>
      </c>
      <c r="O240" s="205">
        <f t="shared" si="134"/>
        <v>0</v>
      </c>
      <c r="P240" s="205">
        <f t="shared" si="134"/>
        <v>0</v>
      </c>
      <c r="Q240" s="205">
        <f t="shared" si="134"/>
        <v>0</v>
      </c>
      <c r="R240" s="205">
        <f t="shared" si="134"/>
        <v>0</v>
      </c>
      <c r="S240" s="205">
        <f t="shared" si="134"/>
        <v>0</v>
      </c>
      <c r="T240" s="205">
        <f t="shared" si="134"/>
        <v>0</v>
      </c>
      <c r="U240" s="205">
        <f t="shared" si="134"/>
        <v>0</v>
      </c>
      <c r="V240" s="205">
        <f t="shared" si="134"/>
        <v>0</v>
      </c>
      <c r="W240" s="205">
        <f t="shared" si="134"/>
        <v>0</v>
      </c>
      <c r="X240" s="205">
        <f t="shared" si="134"/>
        <v>0</v>
      </c>
      <c r="Y240" s="205">
        <f t="shared" si="134"/>
        <v>0</v>
      </c>
      <c r="Z240" s="205">
        <f t="shared" si="134"/>
        <v>0</v>
      </c>
      <c r="AA240" s="205">
        <f t="shared" si="134"/>
        <v>0</v>
      </c>
    </row>
    <row r="241" spans="1:27">
      <c r="A241" s="72">
        <f t="shared" si="131"/>
        <v>4</v>
      </c>
      <c r="B241" s="72" t="str">
        <f t="shared" si="93"/>
        <v>Year 4</v>
      </c>
      <c r="C241" s="205">
        <f t="shared" ref="C241:AA241" si="135">IF(C35&gt;0,IF($A35&lt;=C$3,0,IF((-$A35+C$3)&gt;-1,($A35-C$3)*(C$23*C$14*C$59*(1-C$7)*(1+C$4)^$A241/100),IF($A35&lt;=C$3+C$5,C$23*C$14*C$59*(1-C$7)*(1+C$4)^$A241/100,IF($A35&lt;C$3+C$5+1,(1-($A35-C$3-C$5))*(C$23*C$14*C$59*(1-C$7)*(1+C$4)^$A241/100),0)))),0)</f>
        <v>983.81601562499975</v>
      </c>
      <c r="D241" s="205">
        <f t="shared" si="135"/>
        <v>0</v>
      </c>
      <c r="E241" s="205">
        <f t="shared" si="135"/>
        <v>0</v>
      </c>
      <c r="F241" s="205">
        <f t="shared" si="135"/>
        <v>0</v>
      </c>
      <c r="G241" s="205">
        <f t="shared" si="135"/>
        <v>0</v>
      </c>
      <c r="H241" s="205">
        <f t="shared" si="135"/>
        <v>0</v>
      </c>
      <c r="I241" s="205">
        <f t="shared" si="135"/>
        <v>0</v>
      </c>
      <c r="J241" s="205">
        <f t="shared" si="135"/>
        <v>0</v>
      </c>
      <c r="K241" s="205">
        <f t="shared" si="135"/>
        <v>0</v>
      </c>
      <c r="L241" s="205">
        <f t="shared" si="135"/>
        <v>0</v>
      </c>
      <c r="M241" s="205">
        <f t="shared" si="135"/>
        <v>0</v>
      </c>
      <c r="N241" s="205">
        <f t="shared" si="135"/>
        <v>0</v>
      </c>
      <c r="O241" s="205">
        <f t="shared" si="135"/>
        <v>0</v>
      </c>
      <c r="P241" s="205">
        <f t="shared" si="135"/>
        <v>0</v>
      </c>
      <c r="Q241" s="205">
        <f t="shared" si="135"/>
        <v>0</v>
      </c>
      <c r="R241" s="205">
        <f t="shared" si="135"/>
        <v>0</v>
      </c>
      <c r="S241" s="205">
        <f t="shared" si="135"/>
        <v>0</v>
      </c>
      <c r="T241" s="205">
        <f t="shared" si="135"/>
        <v>0</v>
      </c>
      <c r="U241" s="205">
        <f t="shared" si="135"/>
        <v>0</v>
      </c>
      <c r="V241" s="205">
        <f t="shared" si="135"/>
        <v>0</v>
      </c>
      <c r="W241" s="205">
        <f t="shared" si="135"/>
        <v>0</v>
      </c>
      <c r="X241" s="205">
        <f t="shared" si="135"/>
        <v>0</v>
      </c>
      <c r="Y241" s="205">
        <f t="shared" si="135"/>
        <v>0</v>
      </c>
      <c r="Z241" s="205">
        <f t="shared" si="135"/>
        <v>0</v>
      </c>
      <c r="AA241" s="205">
        <f t="shared" si="135"/>
        <v>0</v>
      </c>
    </row>
    <row r="242" spans="1:27">
      <c r="A242" s="72">
        <f t="shared" si="131"/>
        <v>5</v>
      </c>
      <c r="B242" s="72" t="str">
        <f t="shared" si="93"/>
        <v>Year 5</v>
      </c>
      <c r="C242" s="205">
        <f t="shared" ref="C242:AA242" si="136">IF(C36&gt;0,IF($A36&lt;=C$3,0,IF((-$A36+C$3)&gt;-1,($A36-C$3)*(C$23*C$14*C$59*(1-C$7)*(1+C$4)^$A242/100),IF($A36&lt;=C$3+C$5,C$23*C$14*C$59*(1-C$7)*(1+C$4)^$A242/100,IF($A36&lt;C$3+C$5+1,(1-($A36-C$3-C$5))*(C$23*C$14*C$59*(1-C$7)*(1+C$4)^$A242/100),0)))),0)</f>
        <v>1131.3884179687498</v>
      </c>
      <c r="D242" s="205">
        <f t="shared" si="136"/>
        <v>0</v>
      </c>
      <c r="E242" s="205">
        <f t="shared" si="136"/>
        <v>0</v>
      </c>
      <c r="F242" s="205">
        <f t="shared" si="136"/>
        <v>0</v>
      </c>
      <c r="G242" s="205">
        <f t="shared" si="136"/>
        <v>0</v>
      </c>
      <c r="H242" s="205">
        <f t="shared" si="136"/>
        <v>0</v>
      </c>
      <c r="I242" s="205">
        <f t="shared" si="136"/>
        <v>0</v>
      </c>
      <c r="J242" s="205">
        <f t="shared" si="136"/>
        <v>0</v>
      </c>
      <c r="K242" s="205">
        <f t="shared" si="136"/>
        <v>0</v>
      </c>
      <c r="L242" s="205">
        <f t="shared" si="136"/>
        <v>0</v>
      </c>
      <c r="M242" s="205">
        <f t="shared" si="136"/>
        <v>0</v>
      </c>
      <c r="N242" s="205">
        <f t="shared" si="136"/>
        <v>0</v>
      </c>
      <c r="O242" s="205">
        <f t="shared" si="136"/>
        <v>0</v>
      </c>
      <c r="P242" s="205">
        <f t="shared" si="136"/>
        <v>0</v>
      </c>
      <c r="Q242" s="205">
        <f t="shared" si="136"/>
        <v>0</v>
      </c>
      <c r="R242" s="205">
        <f t="shared" si="136"/>
        <v>0</v>
      </c>
      <c r="S242" s="205">
        <f t="shared" si="136"/>
        <v>0</v>
      </c>
      <c r="T242" s="205">
        <f t="shared" si="136"/>
        <v>0</v>
      </c>
      <c r="U242" s="205">
        <f t="shared" si="136"/>
        <v>0</v>
      </c>
      <c r="V242" s="205">
        <f t="shared" si="136"/>
        <v>0</v>
      </c>
      <c r="W242" s="205">
        <f t="shared" si="136"/>
        <v>0</v>
      </c>
      <c r="X242" s="205">
        <f t="shared" si="136"/>
        <v>0</v>
      </c>
      <c r="Y242" s="205">
        <f t="shared" si="136"/>
        <v>0</v>
      </c>
      <c r="Z242" s="205">
        <f t="shared" si="136"/>
        <v>0</v>
      </c>
      <c r="AA242" s="205">
        <f t="shared" si="136"/>
        <v>0</v>
      </c>
    </row>
    <row r="243" spans="1:27">
      <c r="A243" s="72">
        <f t="shared" si="131"/>
        <v>6</v>
      </c>
      <c r="B243" s="72" t="str">
        <f t="shared" si="93"/>
        <v>Year 6</v>
      </c>
      <c r="C243" s="205">
        <f t="shared" ref="C243:AA243" si="137">IF(C37&gt;0,IF($A37&lt;=C$3,0,IF((-$A37+C$3)&gt;-1,($A37-C$3)*(C$23*C$14*C$59*(1-C$7)*(1+C$4)^$A243/100),IF($A37&lt;=C$3+C$5,C$23*C$14*C$59*(1-C$7)*(1+C$4)^$A243/100,IF($A37&lt;C$3+C$5+1,(1-($A37-C$3-C$5))*(C$23*C$14*C$59*(1-C$7)*(1+C$4)^$A243/100),0)))),0)</f>
        <v>1301.096680664062</v>
      </c>
      <c r="D243" s="205">
        <f t="shared" si="137"/>
        <v>0</v>
      </c>
      <c r="E243" s="205">
        <f t="shared" si="137"/>
        <v>0</v>
      </c>
      <c r="F243" s="205">
        <f t="shared" si="137"/>
        <v>0</v>
      </c>
      <c r="G243" s="205">
        <f t="shared" si="137"/>
        <v>0</v>
      </c>
      <c r="H243" s="205">
        <f t="shared" si="137"/>
        <v>0</v>
      </c>
      <c r="I243" s="205">
        <f t="shared" si="137"/>
        <v>0</v>
      </c>
      <c r="J243" s="205">
        <f t="shared" si="137"/>
        <v>0</v>
      </c>
      <c r="K243" s="205">
        <f t="shared" si="137"/>
        <v>0</v>
      </c>
      <c r="L243" s="205">
        <f t="shared" si="137"/>
        <v>0</v>
      </c>
      <c r="M243" s="205">
        <f t="shared" si="137"/>
        <v>0</v>
      </c>
      <c r="N243" s="205">
        <f t="shared" si="137"/>
        <v>0</v>
      </c>
      <c r="O243" s="205">
        <f t="shared" si="137"/>
        <v>0</v>
      </c>
      <c r="P243" s="205">
        <f t="shared" si="137"/>
        <v>0</v>
      </c>
      <c r="Q243" s="205">
        <f t="shared" si="137"/>
        <v>0</v>
      </c>
      <c r="R243" s="205">
        <f t="shared" si="137"/>
        <v>0</v>
      </c>
      <c r="S243" s="205">
        <f t="shared" si="137"/>
        <v>0</v>
      </c>
      <c r="T243" s="205">
        <f t="shared" si="137"/>
        <v>0</v>
      </c>
      <c r="U243" s="205">
        <f t="shared" si="137"/>
        <v>0</v>
      </c>
      <c r="V243" s="205">
        <f t="shared" si="137"/>
        <v>0</v>
      </c>
      <c r="W243" s="205">
        <f t="shared" si="137"/>
        <v>0</v>
      </c>
      <c r="X243" s="205">
        <f t="shared" si="137"/>
        <v>0</v>
      </c>
      <c r="Y243" s="205">
        <f t="shared" si="137"/>
        <v>0</v>
      </c>
      <c r="Z243" s="205">
        <f t="shared" si="137"/>
        <v>0</v>
      </c>
      <c r="AA243" s="205">
        <f t="shared" si="137"/>
        <v>0</v>
      </c>
    </row>
    <row r="244" spans="1:27">
      <c r="A244" s="72">
        <f t="shared" si="131"/>
        <v>7</v>
      </c>
      <c r="B244" s="72" t="str">
        <f t="shared" si="93"/>
        <v>Year 7</v>
      </c>
      <c r="C244" s="205">
        <f t="shared" ref="C244:AA244" si="138">IF(C38&gt;0,IF($A38&lt;=C$3,0,IF((-$A38+C$3)&gt;-1,($A38-C$3)*(C$23*C$14*C$59*(1-C$7)*(1+C$4)^$A244/100),IF($A38&lt;=C$3+C$5,C$23*C$14*C$59*(1-C$7)*(1+C$4)^$A244/100,IF($A38&lt;C$3+C$5+1,(1-($A38-C$3-C$5))*(C$23*C$14*C$59*(1-C$7)*(1+C$4)^$A244/100),0)))),0)</f>
        <v>748.13059138183542</v>
      </c>
      <c r="D244" s="205">
        <f t="shared" si="138"/>
        <v>0</v>
      </c>
      <c r="E244" s="205">
        <f t="shared" si="138"/>
        <v>0</v>
      </c>
      <c r="F244" s="205">
        <f t="shared" si="138"/>
        <v>0</v>
      </c>
      <c r="G244" s="205">
        <f t="shared" si="138"/>
        <v>0</v>
      </c>
      <c r="H244" s="205">
        <f t="shared" si="138"/>
        <v>0</v>
      </c>
      <c r="I244" s="205">
        <f t="shared" si="138"/>
        <v>0</v>
      </c>
      <c r="J244" s="205">
        <f t="shared" si="138"/>
        <v>0</v>
      </c>
      <c r="K244" s="205">
        <f t="shared" si="138"/>
        <v>0</v>
      </c>
      <c r="L244" s="205">
        <f t="shared" si="138"/>
        <v>0</v>
      </c>
      <c r="M244" s="205">
        <f t="shared" si="138"/>
        <v>0</v>
      </c>
      <c r="N244" s="205">
        <f t="shared" si="138"/>
        <v>0</v>
      </c>
      <c r="O244" s="205">
        <f t="shared" si="138"/>
        <v>0</v>
      </c>
      <c r="P244" s="205">
        <f t="shared" si="138"/>
        <v>0</v>
      </c>
      <c r="Q244" s="205">
        <f t="shared" si="138"/>
        <v>0</v>
      </c>
      <c r="R244" s="205">
        <f t="shared" si="138"/>
        <v>0</v>
      </c>
      <c r="S244" s="205">
        <f t="shared" si="138"/>
        <v>0</v>
      </c>
      <c r="T244" s="205">
        <f t="shared" si="138"/>
        <v>0</v>
      </c>
      <c r="U244" s="205">
        <f t="shared" si="138"/>
        <v>0</v>
      </c>
      <c r="V244" s="205">
        <f t="shared" si="138"/>
        <v>0</v>
      </c>
      <c r="W244" s="205">
        <f t="shared" si="138"/>
        <v>0</v>
      </c>
      <c r="X244" s="205">
        <f t="shared" si="138"/>
        <v>0</v>
      </c>
      <c r="Y244" s="205">
        <f t="shared" si="138"/>
        <v>0</v>
      </c>
      <c r="Z244" s="205">
        <f t="shared" si="138"/>
        <v>0</v>
      </c>
      <c r="AA244" s="205">
        <f t="shared" si="138"/>
        <v>0</v>
      </c>
    </row>
    <row r="245" spans="1:27">
      <c r="A245" s="72">
        <f t="shared" si="131"/>
        <v>8</v>
      </c>
      <c r="B245" s="72" t="str">
        <f t="shared" si="93"/>
        <v>Year 8</v>
      </c>
      <c r="C245" s="205">
        <f t="shared" ref="C245:AA245" si="139">IF(C39&gt;0,IF($A39&lt;=C$3,0,IF((-$A39+C$3)&gt;-1,($A39-C$3)*(C$23*C$14*C$59*(1-C$7)*(1+C$4)^$A245/100),IF($A39&lt;=C$3+C$5,C$23*C$14*C$59*(1-C$7)*(1+C$4)^$A245/100,IF($A39&lt;C$3+C$5+1,(1-($A39-C$3-C$5))*(C$23*C$14*C$59*(1-C$7)*(1+C$4)^$A245/100),0)))),0)</f>
        <v>0</v>
      </c>
      <c r="D245" s="205">
        <f t="shared" si="139"/>
        <v>0</v>
      </c>
      <c r="E245" s="205">
        <f t="shared" si="139"/>
        <v>0</v>
      </c>
      <c r="F245" s="205">
        <f t="shared" si="139"/>
        <v>0</v>
      </c>
      <c r="G245" s="205">
        <f t="shared" si="139"/>
        <v>0</v>
      </c>
      <c r="H245" s="205">
        <f t="shared" si="139"/>
        <v>0</v>
      </c>
      <c r="I245" s="205">
        <f t="shared" si="139"/>
        <v>0</v>
      </c>
      <c r="J245" s="205">
        <f t="shared" si="139"/>
        <v>0</v>
      </c>
      <c r="K245" s="205">
        <f t="shared" si="139"/>
        <v>0</v>
      </c>
      <c r="L245" s="205">
        <f t="shared" si="139"/>
        <v>0</v>
      </c>
      <c r="M245" s="205">
        <f t="shared" si="139"/>
        <v>0</v>
      </c>
      <c r="N245" s="205">
        <f t="shared" si="139"/>
        <v>0</v>
      </c>
      <c r="O245" s="205">
        <f t="shared" si="139"/>
        <v>0</v>
      </c>
      <c r="P245" s="205">
        <f t="shared" si="139"/>
        <v>0</v>
      </c>
      <c r="Q245" s="205">
        <f t="shared" si="139"/>
        <v>0</v>
      </c>
      <c r="R245" s="205">
        <f t="shared" si="139"/>
        <v>0</v>
      </c>
      <c r="S245" s="205">
        <f t="shared" si="139"/>
        <v>0</v>
      </c>
      <c r="T245" s="205">
        <f t="shared" si="139"/>
        <v>0</v>
      </c>
      <c r="U245" s="205">
        <f t="shared" si="139"/>
        <v>0</v>
      </c>
      <c r="V245" s="205">
        <f t="shared" si="139"/>
        <v>0</v>
      </c>
      <c r="W245" s="205">
        <f t="shared" si="139"/>
        <v>0</v>
      </c>
      <c r="X245" s="205">
        <f t="shared" si="139"/>
        <v>0</v>
      </c>
      <c r="Y245" s="205">
        <f t="shared" si="139"/>
        <v>0</v>
      </c>
      <c r="Z245" s="205">
        <f t="shared" si="139"/>
        <v>0</v>
      </c>
      <c r="AA245" s="205">
        <f t="shared" si="139"/>
        <v>0</v>
      </c>
    </row>
    <row r="246" spans="1:27">
      <c r="A246" s="72">
        <f t="shared" si="131"/>
        <v>9</v>
      </c>
      <c r="B246" s="72" t="str">
        <f t="shared" si="93"/>
        <v>Year 9</v>
      </c>
      <c r="C246" s="205">
        <f t="shared" ref="C246:AA246" si="140">IF(C40&gt;0,IF($A40&lt;=C$3,0,IF((-$A40+C$3)&gt;-1,($A40-C$3)*(C$23*C$14*C$59*(1-C$7)*(1+C$4)^$A246/100),IF($A40&lt;=C$3+C$5,C$23*C$14*C$59*(1-C$7)*(1+C$4)^$A246/100,IF($A40&lt;C$3+C$5+1,(1-($A40-C$3-C$5))*(C$23*C$14*C$59*(1-C$7)*(1+C$4)^$A246/100),0)))),0)</f>
        <v>0</v>
      </c>
      <c r="D246" s="205">
        <f t="shared" si="140"/>
        <v>0</v>
      </c>
      <c r="E246" s="205">
        <f t="shared" si="140"/>
        <v>0</v>
      </c>
      <c r="F246" s="205">
        <f t="shared" si="140"/>
        <v>0</v>
      </c>
      <c r="G246" s="205">
        <f t="shared" si="140"/>
        <v>0</v>
      </c>
      <c r="H246" s="205">
        <f t="shared" si="140"/>
        <v>0</v>
      </c>
      <c r="I246" s="205">
        <f t="shared" si="140"/>
        <v>0</v>
      </c>
      <c r="J246" s="205">
        <f t="shared" si="140"/>
        <v>0</v>
      </c>
      <c r="K246" s="205">
        <f t="shared" si="140"/>
        <v>0</v>
      </c>
      <c r="L246" s="205">
        <f t="shared" si="140"/>
        <v>0</v>
      </c>
      <c r="M246" s="205">
        <f t="shared" si="140"/>
        <v>0</v>
      </c>
      <c r="N246" s="205">
        <f t="shared" si="140"/>
        <v>0</v>
      </c>
      <c r="O246" s="205">
        <f t="shared" si="140"/>
        <v>0</v>
      </c>
      <c r="P246" s="205">
        <f t="shared" si="140"/>
        <v>0</v>
      </c>
      <c r="Q246" s="205">
        <f t="shared" si="140"/>
        <v>0</v>
      </c>
      <c r="R246" s="205">
        <f t="shared" si="140"/>
        <v>0</v>
      </c>
      <c r="S246" s="205">
        <f t="shared" si="140"/>
        <v>0</v>
      </c>
      <c r="T246" s="205">
        <f t="shared" si="140"/>
        <v>0</v>
      </c>
      <c r="U246" s="205">
        <f t="shared" si="140"/>
        <v>0</v>
      </c>
      <c r="V246" s="205">
        <f t="shared" si="140"/>
        <v>0</v>
      </c>
      <c r="W246" s="205">
        <f t="shared" si="140"/>
        <v>0</v>
      </c>
      <c r="X246" s="205">
        <f t="shared" si="140"/>
        <v>0</v>
      </c>
      <c r="Y246" s="205">
        <f t="shared" si="140"/>
        <v>0</v>
      </c>
      <c r="Z246" s="205">
        <f t="shared" si="140"/>
        <v>0</v>
      </c>
      <c r="AA246" s="205">
        <f t="shared" si="140"/>
        <v>0</v>
      </c>
    </row>
    <row r="247" spans="1:27">
      <c r="A247" s="72">
        <f t="shared" si="131"/>
        <v>10</v>
      </c>
      <c r="B247" s="72" t="str">
        <f t="shared" si="93"/>
        <v>Year 10</v>
      </c>
      <c r="C247" s="205">
        <f t="shared" ref="C247:AA247" si="141">IF(C41&gt;0,IF($A41&lt;=C$3,0,IF((-$A41+C$3)&gt;-1,($A41-C$3)*(C$23*C$14*C$59*(1-C$7)*(1+C$4)^$A247/100),IF($A41&lt;=C$3+C$5,C$23*C$14*C$59*(1-C$7)*(1+C$4)^$A247/100,IF($A41&lt;C$3+C$5+1,(1-($A41-C$3-C$5))*(C$23*C$14*C$59*(1-C$7)*(1+C$4)^$A247/100),0)))),0)</f>
        <v>0</v>
      </c>
      <c r="D247" s="205">
        <f t="shared" si="141"/>
        <v>0</v>
      </c>
      <c r="E247" s="205">
        <f t="shared" si="141"/>
        <v>0</v>
      </c>
      <c r="F247" s="205">
        <f t="shared" si="141"/>
        <v>0</v>
      </c>
      <c r="G247" s="205">
        <f t="shared" si="141"/>
        <v>0</v>
      </c>
      <c r="H247" s="205">
        <f t="shared" si="141"/>
        <v>0</v>
      </c>
      <c r="I247" s="205">
        <f t="shared" si="141"/>
        <v>0</v>
      </c>
      <c r="J247" s="205">
        <f t="shared" si="141"/>
        <v>0</v>
      </c>
      <c r="K247" s="205">
        <f t="shared" si="141"/>
        <v>0</v>
      </c>
      <c r="L247" s="205">
        <f t="shared" si="141"/>
        <v>0</v>
      </c>
      <c r="M247" s="205">
        <f t="shared" si="141"/>
        <v>0</v>
      </c>
      <c r="N247" s="205">
        <f t="shared" si="141"/>
        <v>0</v>
      </c>
      <c r="O247" s="205">
        <f t="shared" si="141"/>
        <v>0</v>
      </c>
      <c r="P247" s="205">
        <f t="shared" si="141"/>
        <v>0</v>
      </c>
      <c r="Q247" s="205">
        <f t="shared" si="141"/>
        <v>0</v>
      </c>
      <c r="R247" s="205">
        <f t="shared" si="141"/>
        <v>0</v>
      </c>
      <c r="S247" s="205">
        <f t="shared" si="141"/>
        <v>0</v>
      </c>
      <c r="T247" s="205">
        <f t="shared" si="141"/>
        <v>0</v>
      </c>
      <c r="U247" s="205">
        <f t="shared" si="141"/>
        <v>0</v>
      </c>
      <c r="V247" s="205">
        <f t="shared" si="141"/>
        <v>0</v>
      </c>
      <c r="W247" s="205">
        <f t="shared" si="141"/>
        <v>0</v>
      </c>
      <c r="X247" s="205">
        <f t="shared" si="141"/>
        <v>0</v>
      </c>
      <c r="Y247" s="205">
        <f t="shared" si="141"/>
        <v>0</v>
      </c>
      <c r="Z247" s="205">
        <f t="shared" si="141"/>
        <v>0</v>
      </c>
      <c r="AA247" s="205">
        <f t="shared" si="141"/>
        <v>0</v>
      </c>
    </row>
    <row r="249" spans="1:27" ht="100.8">
      <c r="A249" s="204" t="s">
        <v>626</v>
      </c>
      <c r="B249" s="74" t="s">
        <v>627</v>
      </c>
    </row>
    <row r="250" spans="1:27">
      <c r="A250" s="72">
        <f t="shared" ref="A250:A259" si="142">A32</f>
        <v>1</v>
      </c>
      <c r="B250" s="72" t="str">
        <f t="shared" si="93"/>
        <v>Year 1</v>
      </c>
      <c r="C250" s="79">
        <f t="shared" ref="C250:AA250" si="143">IF(C32&gt;0,((C202*C$10*C$59/100)-(C153*C$59*(1-C$10)/100)-C238*(1-C$10)),0)</f>
        <v>0</v>
      </c>
      <c r="D250" s="79">
        <f t="shared" si="143"/>
        <v>-528.90000000000009</v>
      </c>
      <c r="E250" s="79">
        <f t="shared" si="143"/>
        <v>0</v>
      </c>
      <c r="F250" s="79">
        <f t="shared" si="143"/>
        <v>0</v>
      </c>
      <c r="G250" s="79">
        <f t="shared" si="143"/>
        <v>0</v>
      </c>
      <c r="H250" s="79">
        <f t="shared" si="143"/>
        <v>0</v>
      </c>
      <c r="I250" s="79">
        <f t="shared" si="143"/>
        <v>0</v>
      </c>
      <c r="J250" s="79">
        <f t="shared" si="143"/>
        <v>0</v>
      </c>
      <c r="K250" s="79">
        <f t="shared" si="143"/>
        <v>0</v>
      </c>
      <c r="L250" s="79">
        <f t="shared" si="143"/>
        <v>0</v>
      </c>
      <c r="M250" s="79">
        <f t="shared" si="143"/>
        <v>0</v>
      </c>
      <c r="N250" s="79">
        <f t="shared" si="143"/>
        <v>0</v>
      </c>
      <c r="O250" s="79">
        <f t="shared" si="143"/>
        <v>0</v>
      </c>
      <c r="P250" s="79">
        <f t="shared" si="143"/>
        <v>0</v>
      </c>
      <c r="Q250" s="79">
        <f t="shared" si="143"/>
        <v>0</v>
      </c>
      <c r="R250" s="79">
        <f t="shared" si="143"/>
        <v>0</v>
      </c>
      <c r="S250" s="79">
        <f t="shared" si="143"/>
        <v>0</v>
      </c>
      <c r="T250" s="79">
        <f t="shared" si="143"/>
        <v>0</v>
      </c>
      <c r="U250" s="79">
        <f t="shared" si="143"/>
        <v>0</v>
      </c>
      <c r="V250" s="79">
        <f t="shared" si="143"/>
        <v>0</v>
      </c>
      <c r="W250" s="79">
        <f t="shared" si="143"/>
        <v>0</v>
      </c>
      <c r="X250" s="79">
        <f t="shared" si="143"/>
        <v>0</v>
      </c>
      <c r="Y250" s="79">
        <f t="shared" si="143"/>
        <v>0</v>
      </c>
      <c r="Z250" s="79">
        <f t="shared" si="143"/>
        <v>0</v>
      </c>
      <c r="AA250" s="79">
        <f t="shared" si="143"/>
        <v>0</v>
      </c>
    </row>
    <row r="251" spans="1:27">
      <c r="A251" s="72">
        <f t="shared" si="142"/>
        <v>2</v>
      </c>
      <c r="B251" s="72" t="str">
        <f t="shared" si="93"/>
        <v>Year 2</v>
      </c>
      <c r="C251" s="79">
        <f t="shared" ref="C251:AA251" si="144">IF(C33&gt;0,((C203*C$10*C$59/100)-(C154*C$59*(1-C$10)/100)-C239*(1-C$10)),0)</f>
        <v>0</v>
      </c>
      <c r="D251" s="79">
        <f t="shared" si="144"/>
        <v>-585.14559374999999</v>
      </c>
      <c r="E251" s="79">
        <f t="shared" si="144"/>
        <v>0</v>
      </c>
      <c r="F251" s="79">
        <f t="shared" si="144"/>
        <v>0</v>
      </c>
      <c r="G251" s="79">
        <f t="shared" si="144"/>
        <v>0</v>
      </c>
      <c r="H251" s="79">
        <f t="shared" si="144"/>
        <v>0</v>
      </c>
      <c r="I251" s="79">
        <f t="shared" si="144"/>
        <v>0</v>
      </c>
      <c r="J251" s="79">
        <f t="shared" si="144"/>
        <v>0</v>
      </c>
      <c r="K251" s="79">
        <f t="shared" si="144"/>
        <v>0</v>
      </c>
      <c r="L251" s="79">
        <f t="shared" si="144"/>
        <v>0</v>
      </c>
      <c r="M251" s="79">
        <f t="shared" si="144"/>
        <v>0</v>
      </c>
      <c r="N251" s="79">
        <f t="shared" si="144"/>
        <v>0</v>
      </c>
      <c r="O251" s="79">
        <f t="shared" si="144"/>
        <v>0</v>
      </c>
      <c r="P251" s="79">
        <f t="shared" si="144"/>
        <v>0</v>
      </c>
      <c r="Q251" s="79">
        <f t="shared" si="144"/>
        <v>0</v>
      </c>
      <c r="R251" s="79">
        <f t="shared" si="144"/>
        <v>0</v>
      </c>
      <c r="S251" s="79">
        <f t="shared" si="144"/>
        <v>0</v>
      </c>
      <c r="T251" s="79">
        <f t="shared" si="144"/>
        <v>0</v>
      </c>
      <c r="U251" s="79">
        <f t="shared" si="144"/>
        <v>0</v>
      </c>
      <c r="V251" s="79">
        <f t="shared" si="144"/>
        <v>0</v>
      </c>
      <c r="W251" s="79">
        <f t="shared" si="144"/>
        <v>0</v>
      </c>
      <c r="X251" s="79">
        <f t="shared" si="144"/>
        <v>0</v>
      </c>
      <c r="Y251" s="79">
        <f t="shared" si="144"/>
        <v>0</v>
      </c>
      <c r="Z251" s="79">
        <f t="shared" si="144"/>
        <v>0</v>
      </c>
      <c r="AA251" s="79">
        <f t="shared" si="144"/>
        <v>0</v>
      </c>
    </row>
    <row r="252" spans="1:27">
      <c r="A252" s="72">
        <f t="shared" si="142"/>
        <v>3</v>
      </c>
      <c r="B252" s="72" t="str">
        <f t="shared" si="93"/>
        <v>Year 3</v>
      </c>
      <c r="C252" s="79">
        <f t="shared" ref="C252:AA252" si="145">IF(C34&gt;0,((C204*C$10*C$59/100)-(C155*C$59*(1-C$10)/100)-C240*(1-C$10)),0)</f>
        <v>45.25553671874998</v>
      </c>
      <c r="D252" s="79">
        <f t="shared" si="145"/>
        <v>0</v>
      </c>
      <c r="E252" s="79">
        <f t="shared" si="145"/>
        <v>0</v>
      </c>
      <c r="F252" s="79">
        <f t="shared" si="145"/>
        <v>0</v>
      </c>
      <c r="G252" s="79">
        <f t="shared" si="145"/>
        <v>0</v>
      </c>
      <c r="H252" s="79">
        <f t="shared" si="145"/>
        <v>0</v>
      </c>
      <c r="I252" s="79">
        <f t="shared" si="145"/>
        <v>0</v>
      </c>
      <c r="J252" s="79">
        <f t="shared" si="145"/>
        <v>0</v>
      </c>
      <c r="K252" s="79">
        <f t="shared" si="145"/>
        <v>0</v>
      </c>
      <c r="L252" s="79">
        <f t="shared" si="145"/>
        <v>0</v>
      </c>
      <c r="M252" s="79">
        <f t="shared" si="145"/>
        <v>0</v>
      </c>
      <c r="N252" s="79">
        <f t="shared" si="145"/>
        <v>0</v>
      </c>
      <c r="O252" s="79">
        <f t="shared" si="145"/>
        <v>0</v>
      </c>
      <c r="P252" s="79">
        <f t="shared" si="145"/>
        <v>0</v>
      </c>
      <c r="Q252" s="79">
        <f t="shared" si="145"/>
        <v>0</v>
      </c>
      <c r="R252" s="79">
        <f t="shared" si="145"/>
        <v>0</v>
      </c>
      <c r="S252" s="79">
        <f t="shared" si="145"/>
        <v>0</v>
      </c>
      <c r="T252" s="79">
        <f t="shared" si="145"/>
        <v>0</v>
      </c>
      <c r="U252" s="79">
        <f t="shared" si="145"/>
        <v>0</v>
      </c>
      <c r="V252" s="79">
        <f t="shared" si="145"/>
        <v>0</v>
      </c>
      <c r="W252" s="79">
        <f t="shared" si="145"/>
        <v>0</v>
      </c>
      <c r="X252" s="79">
        <f t="shared" si="145"/>
        <v>0</v>
      </c>
      <c r="Y252" s="79">
        <f t="shared" si="145"/>
        <v>0</v>
      </c>
      <c r="Z252" s="79">
        <f t="shared" si="145"/>
        <v>0</v>
      </c>
      <c r="AA252" s="79">
        <f t="shared" si="145"/>
        <v>0</v>
      </c>
    </row>
    <row r="253" spans="1:27">
      <c r="A253" s="72">
        <f t="shared" si="142"/>
        <v>4</v>
      </c>
      <c r="B253" s="72" t="str">
        <f t="shared" si="93"/>
        <v>Year 4</v>
      </c>
      <c r="C253" s="79">
        <f t="shared" ref="C253:AA253" si="146">IF(C35&gt;0,((C205*C$10*C$59/100)-(C156*C$59*(1-C$10)/100)-C241*(1-C$10)),0)</f>
        <v>119.70089462109367</v>
      </c>
      <c r="D253" s="79">
        <f t="shared" si="146"/>
        <v>0</v>
      </c>
      <c r="E253" s="79">
        <f t="shared" si="146"/>
        <v>0</v>
      </c>
      <c r="F253" s="79">
        <f t="shared" si="146"/>
        <v>0</v>
      </c>
      <c r="G253" s="79">
        <f t="shared" si="146"/>
        <v>0</v>
      </c>
      <c r="H253" s="79">
        <f t="shared" si="146"/>
        <v>0</v>
      </c>
      <c r="I253" s="79">
        <f t="shared" si="146"/>
        <v>0</v>
      </c>
      <c r="J253" s="79">
        <f t="shared" si="146"/>
        <v>0</v>
      </c>
      <c r="K253" s="79">
        <f t="shared" si="146"/>
        <v>0</v>
      </c>
      <c r="L253" s="79">
        <f t="shared" si="146"/>
        <v>0</v>
      </c>
      <c r="M253" s="79">
        <f t="shared" si="146"/>
        <v>0</v>
      </c>
      <c r="N253" s="79">
        <f t="shared" si="146"/>
        <v>0</v>
      </c>
      <c r="O253" s="79">
        <f t="shared" si="146"/>
        <v>0</v>
      </c>
      <c r="P253" s="79">
        <f t="shared" si="146"/>
        <v>0</v>
      </c>
      <c r="Q253" s="79">
        <f t="shared" si="146"/>
        <v>0</v>
      </c>
      <c r="R253" s="79">
        <f t="shared" si="146"/>
        <v>0</v>
      </c>
      <c r="S253" s="79">
        <f t="shared" si="146"/>
        <v>0</v>
      </c>
      <c r="T253" s="79">
        <f t="shared" si="146"/>
        <v>0</v>
      </c>
      <c r="U253" s="79">
        <f t="shared" si="146"/>
        <v>0</v>
      </c>
      <c r="V253" s="79">
        <f t="shared" si="146"/>
        <v>0</v>
      </c>
      <c r="W253" s="79">
        <f t="shared" si="146"/>
        <v>0</v>
      </c>
      <c r="X253" s="79">
        <f t="shared" si="146"/>
        <v>0</v>
      </c>
      <c r="Y253" s="79">
        <f t="shared" si="146"/>
        <v>0</v>
      </c>
      <c r="Z253" s="79">
        <f t="shared" si="146"/>
        <v>0</v>
      </c>
      <c r="AA253" s="79">
        <f t="shared" si="146"/>
        <v>0</v>
      </c>
    </row>
    <row r="254" spans="1:27">
      <c r="A254" s="72">
        <f t="shared" si="142"/>
        <v>5</v>
      </c>
      <c r="B254" s="72" t="str">
        <f t="shared" si="93"/>
        <v>Year 5</v>
      </c>
      <c r="C254" s="79">
        <f t="shared" ref="C254:AA254" si="147">IF(C36&gt;0,((C206*C$10*C$59/100)-(C157*C$59*(1-C$10)/100)-C242*(1-C$10)),0)</f>
        <v>158.30443313639634</v>
      </c>
      <c r="D254" s="79">
        <f t="shared" si="147"/>
        <v>0</v>
      </c>
      <c r="E254" s="79">
        <f t="shared" si="147"/>
        <v>0</v>
      </c>
      <c r="F254" s="79">
        <f t="shared" si="147"/>
        <v>0</v>
      </c>
      <c r="G254" s="79">
        <f t="shared" si="147"/>
        <v>0</v>
      </c>
      <c r="H254" s="79">
        <f t="shared" si="147"/>
        <v>0</v>
      </c>
      <c r="I254" s="79">
        <f t="shared" si="147"/>
        <v>0</v>
      </c>
      <c r="J254" s="79">
        <f t="shared" si="147"/>
        <v>0</v>
      </c>
      <c r="K254" s="79">
        <f t="shared" si="147"/>
        <v>0</v>
      </c>
      <c r="L254" s="79">
        <f t="shared" si="147"/>
        <v>0</v>
      </c>
      <c r="M254" s="79">
        <f t="shared" si="147"/>
        <v>0</v>
      </c>
      <c r="N254" s="79">
        <f t="shared" si="147"/>
        <v>0</v>
      </c>
      <c r="O254" s="79">
        <f t="shared" si="147"/>
        <v>0</v>
      </c>
      <c r="P254" s="79">
        <f t="shared" si="147"/>
        <v>0</v>
      </c>
      <c r="Q254" s="79">
        <f t="shared" si="147"/>
        <v>0</v>
      </c>
      <c r="R254" s="79">
        <f t="shared" si="147"/>
        <v>0</v>
      </c>
      <c r="S254" s="79">
        <f t="shared" si="147"/>
        <v>0</v>
      </c>
      <c r="T254" s="79">
        <f t="shared" si="147"/>
        <v>0</v>
      </c>
      <c r="U254" s="79">
        <f t="shared" si="147"/>
        <v>0</v>
      </c>
      <c r="V254" s="79">
        <f t="shared" si="147"/>
        <v>0</v>
      </c>
      <c r="W254" s="79">
        <f t="shared" si="147"/>
        <v>0</v>
      </c>
      <c r="X254" s="79">
        <f t="shared" si="147"/>
        <v>0</v>
      </c>
      <c r="Y254" s="79">
        <f t="shared" si="147"/>
        <v>0</v>
      </c>
      <c r="Z254" s="79">
        <f t="shared" si="147"/>
        <v>0</v>
      </c>
      <c r="AA254" s="79">
        <f t="shared" si="147"/>
        <v>0</v>
      </c>
    </row>
    <row r="255" spans="1:27">
      <c r="A255" s="72">
        <f t="shared" si="142"/>
        <v>6</v>
      </c>
      <c r="B255" s="72" t="str">
        <f t="shared" si="93"/>
        <v>Year 6</v>
      </c>
      <c r="C255" s="79">
        <f t="shared" ref="C255:AA255" si="148">IF(C37&gt;0,((C207*C$10*C$59/100)-(C158*C$59*(1-C$10)/100)-C243*(1-C$10)),0)</f>
        <v>209.35761282288419</v>
      </c>
      <c r="D255" s="79">
        <f t="shared" si="148"/>
        <v>0</v>
      </c>
      <c r="E255" s="79">
        <f t="shared" si="148"/>
        <v>0</v>
      </c>
      <c r="F255" s="79">
        <f t="shared" si="148"/>
        <v>0</v>
      </c>
      <c r="G255" s="79">
        <f t="shared" si="148"/>
        <v>0</v>
      </c>
      <c r="H255" s="79">
        <f t="shared" si="148"/>
        <v>0</v>
      </c>
      <c r="I255" s="79">
        <f t="shared" si="148"/>
        <v>0</v>
      </c>
      <c r="J255" s="79">
        <f t="shared" si="148"/>
        <v>0</v>
      </c>
      <c r="K255" s="79">
        <f t="shared" si="148"/>
        <v>0</v>
      </c>
      <c r="L255" s="79">
        <f t="shared" si="148"/>
        <v>0</v>
      </c>
      <c r="M255" s="79">
        <f t="shared" si="148"/>
        <v>0</v>
      </c>
      <c r="N255" s="79">
        <f t="shared" si="148"/>
        <v>0</v>
      </c>
      <c r="O255" s="79">
        <f t="shared" si="148"/>
        <v>0</v>
      </c>
      <c r="P255" s="79">
        <f t="shared" si="148"/>
        <v>0</v>
      </c>
      <c r="Q255" s="79">
        <f t="shared" si="148"/>
        <v>0</v>
      </c>
      <c r="R255" s="79">
        <f t="shared" si="148"/>
        <v>0</v>
      </c>
      <c r="S255" s="79">
        <f t="shared" si="148"/>
        <v>0</v>
      </c>
      <c r="T255" s="79">
        <f t="shared" si="148"/>
        <v>0</v>
      </c>
      <c r="U255" s="79">
        <f t="shared" si="148"/>
        <v>0</v>
      </c>
      <c r="V255" s="79">
        <f t="shared" si="148"/>
        <v>0</v>
      </c>
      <c r="W255" s="79">
        <f t="shared" si="148"/>
        <v>0</v>
      </c>
      <c r="X255" s="79">
        <f t="shared" si="148"/>
        <v>0</v>
      </c>
      <c r="Y255" s="79">
        <f t="shared" si="148"/>
        <v>0</v>
      </c>
      <c r="Z255" s="79">
        <f t="shared" si="148"/>
        <v>0</v>
      </c>
      <c r="AA255" s="79">
        <f t="shared" si="148"/>
        <v>0</v>
      </c>
    </row>
    <row r="256" spans="1:27">
      <c r="A256" s="72">
        <f t="shared" si="142"/>
        <v>7</v>
      </c>
      <c r="B256" s="72" t="str">
        <f t="shared" si="93"/>
        <v>Year 7</v>
      </c>
      <c r="C256" s="79">
        <f t="shared" ref="C256:AA256" si="149">IF(C38&gt;0,((C208*C$10*C$59/100)-(C159*C$59*(1-C$10)/100)-C244*(1-C$10)),0)</f>
        <v>138.43772147913214</v>
      </c>
      <c r="D256" s="79">
        <f t="shared" si="149"/>
        <v>0</v>
      </c>
      <c r="E256" s="79">
        <f t="shared" si="149"/>
        <v>0</v>
      </c>
      <c r="F256" s="79">
        <f t="shared" si="149"/>
        <v>0</v>
      </c>
      <c r="G256" s="79">
        <f t="shared" si="149"/>
        <v>0</v>
      </c>
      <c r="H256" s="79">
        <f t="shared" si="149"/>
        <v>0</v>
      </c>
      <c r="I256" s="79">
        <f t="shared" si="149"/>
        <v>0</v>
      </c>
      <c r="J256" s="79">
        <f t="shared" si="149"/>
        <v>0</v>
      </c>
      <c r="K256" s="79">
        <f t="shared" si="149"/>
        <v>0</v>
      </c>
      <c r="L256" s="79">
        <f t="shared" si="149"/>
        <v>0</v>
      </c>
      <c r="M256" s="79">
        <f t="shared" si="149"/>
        <v>0</v>
      </c>
      <c r="N256" s="79">
        <f t="shared" si="149"/>
        <v>0</v>
      </c>
      <c r="O256" s="79">
        <f t="shared" si="149"/>
        <v>0</v>
      </c>
      <c r="P256" s="79">
        <f t="shared" si="149"/>
        <v>0</v>
      </c>
      <c r="Q256" s="79">
        <f t="shared" si="149"/>
        <v>0</v>
      </c>
      <c r="R256" s="79">
        <f t="shared" si="149"/>
        <v>0</v>
      </c>
      <c r="S256" s="79">
        <f t="shared" si="149"/>
        <v>0</v>
      </c>
      <c r="T256" s="79">
        <f t="shared" si="149"/>
        <v>0</v>
      </c>
      <c r="U256" s="79">
        <f t="shared" si="149"/>
        <v>0</v>
      </c>
      <c r="V256" s="79">
        <f t="shared" si="149"/>
        <v>0</v>
      </c>
      <c r="W256" s="79">
        <f t="shared" si="149"/>
        <v>0</v>
      </c>
      <c r="X256" s="79">
        <f t="shared" si="149"/>
        <v>0</v>
      </c>
      <c r="Y256" s="79">
        <f t="shared" si="149"/>
        <v>0</v>
      </c>
      <c r="Z256" s="79">
        <f t="shared" si="149"/>
        <v>0</v>
      </c>
      <c r="AA256" s="79">
        <f t="shared" si="149"/>
        <v>0</v>
      </c>
    </row>
    <row r="257" spans="1:27">
      <c r="A257" s="72">
        <f t="shared" si="142"/>
        <v>8</v>
      </c>
      <c r="B257" s="72" t="str">
        <f t="shared" si="93"/>
        <v>Year 8</v>
      </c>
      <c r="C257" s="79">
        <f t="shared" ref="C257:AA257" si="150">IF(C39&gt;0,((C209*C$10*C$59/100)-(C160*C$59*(1-C$10)/100)-C245*(1-C$10)),0)</f>
        <v>0</v>
      </c>
      <c r="D257" s="79">
        <f t="shared" si="150"/>
        <v>0</v>
      </c>
      <c r="E257" s="79">
        <f t="shared" si="150"/>
        <v>0</v>
      </c>
      <c r="F257" s="79">
        <f t="shared" si="150"/>
        <v>0</v>
      </c>
      <c r="G257" s="79">
        <f t="shared" si="150"/>
        <v>0</v>
      </c>
      <c r="H257" s="79">
        <f t="shared" si="150"/>
        <v>0</v>
      </c>
      <c r="I257" s="79">
        <f t="shared" si="150"/>
        <v>0</v>
      </c>
      <c r="J257" s="79">
        <f t="shared" si="150"/>
        <v>0</v>
      </c>
      <c r="K257" s="79">
        <f t="shared" si="150"/>
        <v>0</v>
      </c>
      <c r="L257" s="79">
        <f t="shared" si="150"/>
        <v>0</v>
      </c>
      <c r="M257" s="79">
        <f t="shared" si="150"/>
        <v>0</v>
      </c>
      <c r="N257" s="79">
        <f t="shared" si="150"/>
        <v>0</v>
      </c>
      <c r="O257" s="79">
        <f t="shared" si="150"/>
        <v>0</v>
      </c>
      <c r="P257" s="79">
        <f t="shared" si="150"/>
        <v>0</v>
      </c>
      <c r="Q257" s="79">
        <f t="shared" si="150"/>
        <v>0</v>
      </c>
      <c r="R257" s="79">
        <f t="shared" si="150"/>
        <v>0</v>
      </c>
      <c r="S257" s="79">
        <f t="shared" si="150"/>
        <v>0</v>
      </c>
      <c r="T257" s="79">
        <f t="shared" si="150"/>
        <v>0</v>
      </c>
      <c r="U257" s="79">
        <f t="shared" si="150"/>
        <v>0</v>
      </c>
      <c r="V257" s="79">
        <f t="shared" si="150"/>
        <v>0</v>
      </c>
      <c r="W257" s="79">
        <f t="shared" si="150"/>
        <v>0</v>
      </c>
      <c r="X257" s="79">
        <f t="shared" si="150"/>
        <v>0</v>
      </c>
      <c r="Y257" s="79">
        <f t="shared" si="150"/>
        <v>0</v>
      </c>
      <c r="Z257" s="79">
        <f t="shared" si="150"/>
        <v>0</v>
      </c>
      <c r="AA257" s="79">
        <f t="shared" si="150"/>
        <v>0</v>
      </c>
    </row>
    <row r="258" spans="1:27">
      <c r="A258" s="72">
        <f t="shared" si="142"/>
        <v>9</v>
      </c>
      <c r="B258" s="72" t="str">
        <f t="shared" si="93"/>
        <v>Year 9</v>
      </c>
      <c r="C258" s="79">
        <f t="shared" ref="C258:AA258" si="151">IF(C40&gt;0,((C210*C$10*C$59/100)-(C161*C$59*(1-C$10)/100)-C246*(1-C$10)),0)</f>
        <v>0</v>
      </c>
      <c r="D258" s="79">
        <f t="shared" si="151"/>
        <v>0</v>
      </c>
      <c r="E258" s="79">
        <f t="shared" si="151"/>
        <v>0</v>
      </c>
      <c r="F258" s="79">
        <f t="shared" si="151"/>
        <v>0</v>
      </c>
      <c r="G258" s="79">
        <f t="shared" si="151"/>
        <v>0</v>
      </c>
      <c r="H258" s="79">
        <f t="shared" si="151"/>
        <v>0</v>
      </c>
      <c r="I258" s="79">
        <f t="shared" si="151"/>
        <v>0</v>
      </c>
      <c r="J258" s="79">
        <f t="shared" si="151"/>
        <v>0</v>
      </c>
      <c r="K258" s="79">
        <f t="shared" si="151"/>
        <v>0</v>
      </c>
      <c r="L258" s="79">
        <f t="shared" si="151"/>
        <v>0</v>
      </c>
      <c r="M258" s="79">
        <f t="shared" si="151"/>
        <v>0</v>
      </c>
      <c r="N258" s="79">
        <f t="shared" si="151"/>
        <v>0</v>
      </c>
      <c r="O258" s="79">
        <f t="shared" si="151"/>
        <v>0</v>
      </c>
      <c r="P258" s="79">
        <f t="shared" si="151"/>
        <v>0</v>
      </c>
      <c r="Q258" s="79">
        <f t="shared" si="151"/>
        <v>0</v>
      </c>
      <c r="R258" s="79">
        <f t="shared" si="151"/>
        <v>0</v>
      </c>
      <c r="S258" s="79">
        <f t="shared" si="151"/>
        <v>0</v>
      </c>
      <c r="T258" s="79">
        <f t="shared" si="151"/>
        <v>0</v>
      </c>
      <c r="U258" s="79">
        <f t="shared" si="151"/>
        <v>0</v>
      </c>
      <c r="V258" s="79">
        <f t="shared" si="151"/>
        <v>0</v>
      </c>
      <c r="W258" s="79">
        <f t="shared" si="151"/>
        <v>0</v>
      </c>
      <c r="X258" s="79">
        <f t="shared" si="151"/>
        <v>0</v>
      </c>
      <c r="Y258" s="79">
        <f t="shared" si="151"/>
        <v>0</v>
      </c>
      <c r="Z258" s="79">
        <f t="shared" si="151"/>
        <v>0</v>
      </c>
      <c r="AA258" s="79">
        <f t="shared" si="151"/>
        <v>0</v>
      </c>
    </row>
    <row r="259" spans="1:27">
      <c r="A259" s="72">
        <f t="shared" si="142"/>
        <v>10</v>
      </c>
      <c r="B259" s="72" t="str">
        <f t="shared" ref="B259:B283" si="152">"Year "&amp;A259</f>
        <v>Year 10</v>
      </c>
      <c r="C259" s="79">
        <f t="shared" ref="C259:AA259" si="153">IF(C41&gt;0,((C211*C$10*C$59/100)-(C162*C$59*(1-C$10)/100)-C247*(1-C$10)),0)</f>
        <v>0</v>
      </c>
      <c r="D259" s="79">
        <f t="shared" si="153"/>
        <v>0</v>
      </c>
      <c r="E259" s="79">
        <f t="shared" si="153"/>
        <v>0</v>
      </c>
      <c r="F259" s="79">
        <f t="shared" si="153"/>
        <v>0</v>
      </c>
      <c r="G259" s="79">
        <f t="shared" si="153"/>
        <v>0</v>
      </c>
      <c r="H259" s="79">
        <f t="shared" si="153"/>
        <v>0</v>
      </c>
      <c r="I259" s="79">
        <f t="shared" si="153"/>
        <v>0</v>
      </c>
      <c r="J259" s="79">
        <f t="shared" si="153"/>
        <v>0</v>
      </c>
      <c r="K259" s="79">
        <f t="shared" si="153"/>
        <v>0</v>
      </c>
      <c r="L259" s="79">
        <f t="shared" si="153"/>
        <v>0</v>
      </c>
      <c r="M259" s="79">
        <f t="shared" si="153"/>
        <v>0</v>
      </c>
      <c r="N259" s="79">
        <f t="shared" si="153"/>
        <v>0</v>
      </c>
      <c r="O259" s="79">
        <f t="shared" si="153"/>
        <v>0</v>
      </c>
      <c r="P259" s="79">
        <f t="shared" si="153"/>
        <v>0</v>
      </c>
      <c r="Q259" s="79">
        <f t="shared" si="153"/>
        <v>0</v>
      </c>
      <c r="R259" s="79">
        <f t="shared" si="153"/>
        <v>0</v>
      </c>
      <c r="S259" s="79">
        <f t="shared" si="153"/>
        <v>0</v>
      </c>
      <c r="T259" s="79">
        <f t="shared" si="153"/>
        <v>0</v>
      </c>
      <c r="U259" s="79">
        <f t="shared" si="153"/>
        <v>0</v>
      </c>
      <c r="V259" s="79">
        <f t="shared" si="153"/>
        <v>0</v>
      </c>
      <c r="W259" s="79">
        <f t="shared" si="153"/>
        <v>0</v>
      </c>
      <c r="X259" s="79">
        <f t="shared" si="153"/>
        <v>0</v>
      </c>
      <c r="Y259" s="79">
        <f t="shared" si="153"/>
        <v>0</v>
      </c>
      <c r="Z259" s="79">
        <f t="shared" si="153"/>
        <v>0</v>
      </c>
      <c r="AA259" s="79">
        <f t="shared" si="153"/>
        <v>0</v>
      </c>
    </row>
    <row r="261" spans="1:27" ht="115.2">
      <c r="A261" s="104" t="s">
        <v>628</v>
      </c>
      <c r="B261" s="74" t="s">
        <v>629</v>
      </c>
      <c r="C261" s="74" t="str">
        <f t="shared" ref="C261:AA261" si="154">C$2&amp;": "&amp;$A$200</f>
        <v>Patent 1: Foreseeable profits for the patent technology</v>
      </c>
      <c r="D261" s="74" t="str">
        <f t="shared" si="154"/>
        <v>Patent 2: Foreseeable profits for the patent technology</v>
      </c>
      <c r="E261" s="74" t="str">
        <f t="shared" si="154"/>
        <v>Patent 3: Foreseeable profits for the patent technology</v>
      </c>
      <c r="F261" s="74" t="str">
        <f t="shared" si="154"/>
        <v>Patent 4: Foreseeable profits for the patent technology</v>
      </c>
      <c r="G261" s="74" t="str">
        <f t="shared" si="154"/>
        <v>Patent 5: Foreseeable profits for the patent technology</v>
      </c>
      <c r="H261" s="74" t="str">
        <f t="shared" si="154"/>
        <v>Patent 6: Foreseeable profits for the patent technology</v>
      </c>
      <c r="I261" s="74" t="str">
        <f t="shared" si="154"/>
        <v>Patent 7: Foreseeable profits for the patent technology</v>
      </c>
      <c r="J261" s="74" t="str">
        <f t="shared" si="154"/>
        <v>Patent 8: Foreseeable profits for the patent technology</v>
      </c>
      <c r="K261" s="74" t="str">
        <f t="shared" si="154"/>
        <v>Patent 9: Foreseeable profits for the patent technology</v>
      </c>
      <c r="L261" s="74" t="str">
        <f t="shared" si="154"/>
        <v>Patent 10: Foreseeable profits for the patent technology</v>
      </c>
      <c r="M261" s="74" t="str">
        <f t="shared" si="154"/>
        <v>Patent 11: Foreseeable profits for the patent technology</v>
      </c>
      <c r="N261" s="74" t="str">
        <f t="shared" si="154"/>
        <v>Patent 12: Foreseeable profits for the patent technology</v>
      </c>
      <c r="O261" s="74" t="str">
        <f t="shared" si="154"/>
        <v>Patent 13: Foreseeable profits for the patent technology</v>
      </c>
      <c r="P261" s="74" t="str">
        <f t="shared" si="154"/>
        <v>Patent 14: Foreseeable profits for the patent technology</v>
      </c>
      <c r="Q261" s="74" t="str">
        <f t="shared" si="154"/>
        <v>Patent 15: Foreseeable profits for the patent technology</v>
      </c>
      <c r="R261" s="74" t="str">
        <f t="shared" si="154"/>
        <v>Patent 16: Foreseeable profits for the patent technology</v>
      </c>
      <c r="S261" s="74" t="str">
        <f t="shared" si="154"/>
        <v>Patent 17: Foreseeable profits for the patent technology</v>
      </c>
      <c r="T261" s="74" t="str">
        <f t="shared" si="154"/>
        <v>Patent 18: Foreseeable profits for the patent technology</v>
      </c>
      <c r="U261" s="74" t="str">
        <f t="shared" si="154"/>
        <v>Patent 19: Foreseeable profits for the patent technology</v>
      </c>
      <c r="V261" s="74" t="str">
        <f t="shared" si="154"/>
        <v>Patent 20: Foreseeable profits for the patent technology</v>
      </c>
      <c r="W261" s="74" t="str">
        <f t="shared" si="154"/>
        <v>Patent 21: Foreseeable profits for the patent technology</v>
      </c>
      <c r="X261" s="74" t="str">
        <f t="shared" si="154"/>
        <v>Patent 22: Foreseeable profits for the patent technology</v>
      </c>
      <c r="Y261" s="74" t="str">
        <f t="shared" si="154"/>
        <v>Patent 23: Foreseeable profits for the patent technology</v>
      </c>
      <c r="Z261" s="74" t="str">
        <f t="shared" si="154"/>
        <v>Patent 24: Foreseeable profits for the patent technology</v>
      </c>
      <c r="AA261" s="74" t="str">
        <f t="shared" si="154"/>
        <v>Patent 25: Foreseeable profits for the patent technology</v>
      </c>
    </row>
    <row r="262" spans="1:27">
      <c r="A262" s="72">
        <f t="shared" ref="A262:A271" si="155">A32</f>
        <v>1</v>
      </c>
      <c r="B262" s="72" t="str">
        <f t="shared" si="152"/>
        <v>Year 1</v>
      </c>
      <c r="C262" s="79">
        <f>C202-C214-C250-C238+C226</f>
        <v>-5670</v>
      </c>
      <c r="D262" s="79">
        <f t="shared" ref="D262:AA271" si="156">D202-D214-D250-D238+D226</f>
        <v>1783.5000000000005</v>
      </c>
      <c r="E262" s="79">
        <f t="shared" si="156"/>
        <v>0</v>
      </c>
      <c r="F262" s="79">
        <f t="shared" si="156"/>
        <v>0</v>
      </c>
      <c r="G262" s="79">
        <f t="shared" si="156"/>
        <v>0</v>
      </c>
      <c r="H262" s="79">
        <f t="shared" si="156"/>
        <v>0</v>
      </c>
      <c r="I262" s="79">
        <f t="shared" si="156"/>
        <v>0</v>
      </c>
      <c r="J262" s="79">
        <f t="shared" si="156"/>
        <v>0</v>
      </c>
      <c r="K262" s="79">
        <f t="shared" si="156"/>
        <v>0</v>
      </c>
      <c r="L262" s="79">
        <f t="shared" si="156"/>
        <v>0</v>
      </c>
      <c r="M262" s="79">
        <f t="shared" si="156"/>
        <v>0</v>
      </c>
      <c r="N262" s="79">
        <f t="shared" si="156"/>
        <v>0</v>
      </c>
      <c r="O262" s="79">
        <f t="shared" si="156"/>
        <v>0</v>
      </c>
      <c r="P262" s="79">
        <f t="shared" si="156"/>
        <v>0</v>
      </c>
      <c r="Q262" s="79">
        <f t="shared" si="156"/>
        <v>0</v>
      </c>
      <c r="R262" s="79">
        <f t="shared" si="156"/>
        <v>0</v>
      </c>
      <c r="S262" s="79">
        <f t="shared" si="156"/>
        <v>0</v>
      </c>
      <c r="T262" s="79">
        <f t="shared" si="156"/>
        <v>0</v>
      </c>
      <c r="U262" s="79">
        <f t="shared" si="156"/>
        <v>0</v>
      </c>
      <c r="V262" s="79">
        <f t="shared" si="156"/>
        <v>0</v>
      </c>
      <c r="W262" s="79">
        <f t="shared" si="156"/>
        <v>0</v>
      </c>
      <c r="X262" s="79">
        <f t="shared" si="156"/>
        <v>0</v>
      </c>
      <c r="Y262" s="79">
        <f t="shared" si="156"/>
        <v>0</v>
      </c>
      <c r="Z262" s="79">
        <f t="shared" si="156"/>
        <v>0</v>
      </c>
      <c r="AA262" s="79">
        <f t="shared" si="156"/>
        <v>0</v>
      </c>
    </row>
    <row r="263" spans="1:27">
      <c r="A263" s="72">
        <f t="shared" si="155"/>
        <v>2</v>
      </c>
      <c r="B263" s="72" t="str">
        <f t="shared" si="152"/>
        <v>Year 2</v>
      </c>
      <c r="C263" s="79">
        <f t="shared" ref="C263:R271" si="157">C203-C215-C251-C239+C227</f>
        <v>-5670</v>
      </c>
      <c r="D263" s="79">
        <f t="shared" si="157"/>
        <v>1244.20265625</v>
      </c>
      <c r="E263" s="79">
        <f t="shared" si="157"/>
        <v>0</v>
      </c>
      <c r="F263" s="79">
        <f t="shared" si="157"/>
        <v>0</v>
      </c>
      <c r="G263" s="79">
        <f t="shared" si="157"/>
        <v>0</v>
      </c>
      <c r="H263" s="79">
        <f t="shared" si="157"/>
        <v>0</v>
      </c>
      <c r="I263" s="79">
        <f t="shared" si="157"/>
        <v>0</v>
      </c>
      <c r="J263" s="79">
        <f t="shared" si="157"/>
        <v>0</v>
      </c>
      <c r="K263" s="79">
        <f t="shared" si="157"/>
        <v>0</v>
      </c>
      <c r="L263" s="79">
        <f t="shared" si="157"/>
        <v>0</v>
      </c>
      <c r="M263" s="79">
        <f t="shared" si="157"/>
        <v>0</v>
      </c>
      <c r="N263" s="79">
        <f t="shared" si="157"/>
        <v>0</v>
      </c>
      <c r="O263" s="79">
        <f t="shared" si="157"/>
        <v>0</v>
      </c>
      <c r="P263" s="79">
        <f t="shared" si="157"/>
        <v>0</v>
      </c>
      <c r="Q263" s="79">
        <f t="shared" si="157"/>
        <v>0</v>
      </c>
      <c r="R263" s="79">
        <f t="shared" si="157"/>
        <v>0</v>
      </c>
      <c r="S263" s="79">
        <f t="shared" si="156"/>
        <v>0</v>
      </c>
      <c r="T263" s="79">
        <f t="shared" si="156"/>
        <v>0</v>
      </c>
      <c r="U263" s="79">
        <f t="shared" si="156"/>
        <v>0</v>
      </c>
      <c r="V263" s="79">
        <f t="shared" si="156"/>
        <v>0</v>
      </c>
      <c r="W263" s="79">
        <f t="shared" si="156"/>
        <v>0</v>
      </c>
      <c r="X263" s="79">
        <f t="shared" si="156"/>
        <v>0</v>
      </c>
      <c r="Y263" s="79">
        <f t="shared" si="156"/>
        <v>0</v>
      </c>
      <c r="Z263" s="79">
        <f t="shared" si="156"/>
        <v>0</v>
      </c>
      <c r="AA263" s="79">
        <f t="shared" si="156"/>
        <v>0</v>
      </c>
    </row>
    <row r="264" spans="1:27">
      <c r="A264" s="72">
        <f t="shared" si="155"/>
        <v>3</v>
      </c>
      <c r="B264" s="72" t="str">
        <f t="shared" si="152"/>
        <v>Year 3</v>
      </c>
      <c r="C264" s="79">
        <f t="shared" si="157"/>
        <v>4351.6150003124985</v>
      </c>
      <c r="D264" s="79">
        <f t="shared" si="156"/>
        <v>0</v>
      </c>
      <c r="E264" s="79">
        <f t="shared" si="156"/>
        <v>0</v>
      </c>
      <c r="F264" s="79">
        <f t="shared" si="156"/>
        <v>0</v>
      </c>
      <c r="G264" s="79">
        <f t="shared" si="156"/>
        <v>0</v>
      </c>
      <c r="H264" s="79">
        <f t="shared" si="156"/>
        <v>0</v>
      </c>
      <c r="I264" s="79">
        <f t="shared" si="156"/>
        <v>0</v>
      </c>
      <c r="J264" s="79">
        <f t="shared" si="156"/>
        <v>0</v>
      </c>
      <c r="K264" s="79">
        <f t="shared" si="156"/>
        <v>0</v>
      </c>
      <c r="L264" s="79">
        <f t="shared" si="156"/>
        <v>0</v>
      </c>
      <c r="M264" s="79">
        <f t="shared" si="156"/>
        <v>0</v>
      </c>
      <c r="N264" s="79">
        <f t="shared" si="156"/>
        <v>0</v>
      </c>
      <c r="O264" s="79">
        <f t="shared" si="156"/>
        <v>0</v>
      </c>
      <c r="P264" s="79">
        <f t="shared" si="156"/>
        <v>0</v>
      </c>
      <c r="Q264" s="79">
        <f t="shared" si="156"/>
        <v>0</v>
      </c>
      <c r="R264" s="79">
        <f t="shared" si="156"/>
        <v>0</v>
      </c>
      <c r="S264" s="79">
        <f t="shared" si="156"/>
        <v>0</v>
      </c>
      <c r="T264" s="79">
        <f t="shared" si="156"/>
        <v>0</v>
      </c>
      <c r="U264" s="79">
        <f t="shared" si="156"/>
        <v>0</v>
      </c>
      <c r="V264" s="79">
        <f t="shared" si="156"/>
        <v>0</v>
      </c>
      <c r="W264" s="79">
        <f t="shared" si="156"/>
        <v>0</v>
      </c>
      <c r="X264" s="79">
        <f t="shared" si="156"/>
        <v>0</v>
      </c>
      <c r="Y264" s="79">
        <f t="shared" si="156"/>
        <v>0</v>
      </c>
      <c r="Z264" s="79">
        <f t="shared" si="156"/>
        <v>0</v>
      </c>
      <c r="AA264" s="79">
        <f t="shared" si="156"/>
        <v>0</v>
      </c>
    </row>
    <row r="265" spans="1:27">
      <c r="A265" s="72">
        <f t="shared" si="155"/>
        <v>4</v>
      </c>
      <c r="B265" s="72" t="str">
        <f t="shared" si="152"/>
        <v>Year 4</v>
      </c>
      <c r="C265" s="79">
        <f t="shared" si="157"/>
        <v>10152.35557426406</v>
      </c>
      <c r="D265" s="79">
        <f t="shared" si="156"/>
        <v>0</v>
      </c>
      <c r="E265" s="79">
        <f t="shared" si="156"/>
        <v>0</v>
      </c>
      <c r="F265" s="79">
        <f t="shared" si="156"/>
        <v>0</v>
      </c>
      <c r="G265" s="79">
        <f t="shared" si="156"/>
        <v>0</v>
      </c>
      <c r="H265" s="79">
        <f t="shared" si="156"/>
        <v>0</v>
      </c>
      <c r="I265" s="79">
        <f t="shared" si="156"/>
        <v>0</v>
      </c>
      <c r="J265" s="79">
        <f t="shared" si="156"/>
        <v>0</v>
      </c>
      <c r="K265" s="79">
        <f t="shared" si="156"/>
        <v>0</v>
      </c>
      <c r="L265" s="79">
        <f t="shared" si="156"/>
        <v>0</v>
      </c>
      <c r="M265" s="79">
        <f t="shared" si="156"/>
        <v>0</v>
      </c>
      <c r="N265" s="79">
        <f t="shared" si="156"/>
        <v>0</v>
      </c>
      <c r="O265" s="79">
        <f t="shared" si="156"/>
        <v>0</v>
      </c>
      <c r="P265" s="79">
        <f t="shared" si="156"/>
        <v>0</v>
      </c>
      <c r="Q265" s="79">
        <f t="shared" si="156"/>
        <v>0</v>
      </c>
      <c r="R265" s="79">
        <f t="shared" si="156"/>
        <v>0</v>
      </c>
      <c r="S265" s="79">
        <f t="shared" si="156"/>
        <v>0</v>
      </c>
      <c r="T265" s="79">
        <f t="shared" si="156"/>
        <v>0</v>
      </c>
      <c r="U265" s="79">
        <f t="shared" si="156"/>
        <v>0</v>
      </c>
      <c r="V265" s="79">
        <f t="shared" si="156"/>
        <v>0</v>
      </c>
      <c r="W265" s="79">
        <f t="shared" si="156"/>
        <v>0</v>
      </c>
      <c r="X265" s="79">
        <f t="shared" si="156"/>
        <v>0</v>
      </c>
      <c r="Y265" s="79">
        <f t="shared" si="156"/>
        <v>0</v>
      </c>
      <c r="Z265" s="79">
        <f t="shared" si="156"/>
        <v>0</v>
      </c>
      <c r="AA265" s="79">
        <f t="shared" si="156"/>
        <v>0</v>
      </c>
    </row>
    <row r="266" spans="1:27">
      <c r="A266" s="72">
        <f t="shared" si="155"/>
        <v>5</v>
      </c>
      <c r="B266" s="72" t="str">
        <f t="shared" si="152"/>
        <v>Year 5</v>
      </c>
      <c r="C266" s="79">
        <f t="shared" si="157"/>
        <v>11865.174230167346</v>
      </c>
      <c r="D266" s="79">
        <f t="shared" si="156"/>
        <v>0</v>
      </c>
      <c r="E266" s="79">
        <f t="shared" si="156"/>
        <v>0</v>
      </c>
      <c r="F266" s="79">
        <f t="shared" si="156"/>
        <v>0</v>
      </c>
      <c r="G266" s="79">
        <f t="shared" si="156"/>
        <v>0</v>
      </c>
      <c r="H266" s="79">
        <f t="shared" si="156"/>
        <v>0</v>
      </c>
      <c r="I266" s="79">
        <f t="shared" si="156"/>
        <v>0</v>
      </c>
      <c r="J266" s="79">
        <f t="shared" si="156"/>
        <v>0</v>
      </c>
      <c r="K266" s="79">
        <f t="shared" si="156"/>
        <v>0</v>
      </c>
      <c r="L266" s="79">
        <f t="shared" si="156"/>
        <v>0</v>
      </c>
      <c r="M266" s="79">
        <f t="shared" si="156"/>
        <v>0</v>
      </c>
      <c r="N266" s="79">
        <f t="shared" si="156"/>
        <v>0</v>
      </c>
      <c r="O266" s="79">
        <f t="shared" si="156"/>
        <v>0</v>
      </c>
      <c r="P266" s="79">
        <f t="shared" si="156"/>
        <v>0</v>
      </c>
      <c r="Q266" s="79">
        <f t="shared" si="156"/>
        <v>0</v>
      </c>
      <c r="R266" s="79">
        <f t="shared" si="156"/>
        <v>0</v>
      </c>
      <c r="S266" s="79">
        <f t="shared" si="156"/>
        <v>0</v>
      </c>
      <c r="T266" s="79">
        <f t="shared" si="156"/>
        <v>0</v>
      </c>
      <c r="U266" s="79">
        <f t="shared" si="156"/>
        <v>0</v>
      </c>
      <c r="V266" s="79">
        <f t="shared" si="156"/>
        <v>0</v>
      </c>
      <c r="W266" s="79">
        <f t="shared" si="156"/>
        <v>0</v>
      </c>
      <c r="X266" s="79">
        <f t="shared" si="156"/>
        <v>0</v>
      </c>
      <c r="Y266" s="79">
        <f t="shared" si="156"/>
        <v>0</v>
      </c>
      <c r="Z266" s="79">
        <f t="shared" si="156"/>
        <v>0</v>
      </c>
      <c r="AA266" s="79">
        <f t="shared" si="156"/>
        <v>0</v>
      </c>
    </row>
    <row r="267" spans="1:27">
      <c r="A267" s="72">
        <f t="shared" si="155"/>
        <v>6</v>
      </c>
      <c r="B267" s="72" t="str">
        <f t="shared" si="152"/>
        <v>Year 6</v>
      </c>
      <c r="C267" s="79">
        <f t="shared" si="157"/>
        <v>13896.179500079907</v>
      </c>
      <c r="D267" s="79">
        <f t="shared" si="156"/>
        <v>0</v>
      </c>
      <c r="E267" s="79">
        <f t="shared" si="156"/>
        <v>0</v>
      </c>
      <c r="F267" s="79">
        <f t="shared" si="156"/>
        <v>0</v>
      </c>
      <c r="G267" s="79">
        <f t="shared" si="156"/>
        <v>0</v>
      </c>
      <c r="H267" s="79">
        <f t="shared" si="156"/>
        <v>0</v>
      </c>
      <c r="I267" s="79">
        <f t="shared" si="156"/>
        <v>0</v>
      </c>
      <c r="J267" s="79">
        <f t="shared" si="156"/>
        <v>0</v>
      </c>
      <c r="K267" s="79">
        <f t="shared" si="156"/>
        <v>0</v>
      </c>
      <c r="L267" s="79">
        <f t="shared" si="156"/>
        <v>0</v>
      </c>
      <c r="M267" s="79">
        <f t="shared" si="156"/>
        <v>0</v>
      </c>
      <c r="N267" s="79">
        <f t="shared" si="156"/>
        <v>0</v>
      </c>
      <c r="O267" s="79">
        <f t="shared" si="156"/>
        <v>0</v>
      </c>
      <c r="P267" s="79">
        <f t="shared" si="156"/>
        <v>0</v>
      </c>
      <c r="Q267" s="79">
        <f t="shared" si="156"/>
        <v>0</v>
      </c>
      <c r="R267" s="79">
        <f t="shared" si="156"/>
        <v>0</v>
      </c>
      <c r="S267" s="79">
        <f t="shared" si="156"/>
        <v>0</v>
      </c>
      <c r="T267" s="79">
        <f t="shared" si="156"/>
        <v>0</v>
      </c>
      <c r="U267" s="79">
        <f t="shared" si="156"/>
        <v>0</v>
      </c>
      <c r="V267" s="79">
        <f t="shared" si="156"/>
        <v>0</v>
      </c>
      <c r="W267" s="79">
        <f t="shared" si="156"/>
        <v>0</v>
      </c>
      <c r="X267" s="79">
        <f t="shared" si="156"/>
        <v>0</v>
      </c>
      <c r="Y267" s="79">
        <f t="shared" si="156"/>
        <v>0</v>
      </c>
      <c r="Z267" s="79">
        <f t="shared" si="156"/>
        <v>0</v>
      </c>
      <c r="AA267" s="79">
        <f t="shared" si="156"/>
        <v>0</v>
      </c>
    </row>
    <row r="268" spans="1:27">
      <c r="A268" s="72">
        <f t="shared" si="155"/>
        <v>7</v>
      </c>
      <c r="B268" s="72" t="str">
        <f t="shared" si="152"/>
        <v>Year 7</v>
      </c>
      <c r="C268" s="79">
        <f t="shared" si="157"/>
        <v>8156.4284783209032</v>
      </c>
      <c r="D268" s="79">
        <f t="shared" si="156"/>
        <v>0</v>
      </c>
      <c r="E268" s="79">
        <f t="shared" si="156"/>
        <v>0</v>
      </c>
      <c r="F268" s="79">
        <f t="shared" si="156"/>
        <v>0</v>
      </c>
      <c r="G268" s="79">
        <f t="shared" si="156"/>
        <v>0</v>
      </c>
      <c r="H268" s="79">
        <f t="shared" si="156"/>
        <v>0</v>
      </c>
      <c r="I268" s="79">
        <f t="shared" si="156"/>
        <v>0</v>
      </c>
      <c r="J268" s="79">
        <f t="shared" si="156"/>
        <v>0</v>
      </c>
      <c r="K268" s="79">
        <f t="shared" si="156"/>
        <v>0</v>
      </c>
      <c r="L268" s="79">
        <f t="shared" si="156"/>
        <v>0</v>
      </c>
      <c r="M268" s="79">
        <f t="shared" si="156"/>
        <v>0</v>
      </c>
      <c r="N268" s="79">
        <f t="shared" si="156"/>
        <v>0</v>
      </c>
      <c r="O268" s="79">
        <f t="shared" si="156"/>
        <v>0</v>
      </c>
      <c r="P268" s="79">
        <f t="shared" si="156"/>
        <v>0</v>
      </c>
      <c r="Q268" s="79">
        <f t="shared" si="156"/>
        <v>0</v>
      </c>
      <c r="R268" s="79">
        <f t="shared" si="156"/>
        <v>0</v>
      </c>
      <c r="S268" s="79">
        <f t="shared" si="156"/>
        <v>0</v>
      </c>
      <c r="T268" s="79">
        <f t="shared" si="156"/>
        <v>0</v>
      </c>
      <c r="U268" s="79">
        <f t="shared" si="156"/>
        <v>0</v>
      </c>
      <c r="V268" s="79">
        <f t="shared" si="156"/>
        <v>0</v>
      </c>
      <c r="W268" s="79">
        <f t="shared" si="156"/>
        <v>0</v>
      </c>
      <c r="X268" s="79">
        <f t="shared" si="156"/>
        <v>0</v>
      </c>
      <c r="Y268" s="79">
        <f t="shared" si="156"/>
        <v>0</v>
      </c>
      <c r="Z268" s="79">
        <f t="shared" si="156"/>
        <v>0</v>
      </c>
      <c r="AA268" s="79">
        <f t="shared" si="156"/>
        <v>0</v>
      </c>
    </row>
    <row r="269" spans="1:27">
      <c r="A269" s="72">
        <f t="shared" si="155"/>
        <v>8</v>
      </c>
      <c r="B269" s="72" t="str">
        <f t="shared" si="152"/>
        <v>Year 8</v>
      </c>
      <c r="C269" s="79">
        <f t="shared" si="157"/>
        <v>0</v>
      </c>
      <c r="D269" s="79">
        <f t="shared" si="156"/>
        <v>0</v>
      </c>
      <c r="E269" s="79">
        <f t="shared" si="156"/>
        <v>0</v>
      </c>
      <c r="F269" s="79">
        <f t="shared" si="156"/>
        <v>0</v>
      </c>
      <c r="G269" s="79">
        <f t="shared" si="156"/>
        <v>0</v>
      </c>
      <c r="H269" s="79">
        <f t="shared" si="156"/>
        <v>0</v>
      </c>
      <c r="I269" s="79">
        <f t="shared" si="156"/>
        <v>0</v>
      </c>
      <c r="J269" s="79">
        <f t="shared" si="156"/>
        <v>0</v>
      </c>
      <c r="K269" s="79">
        <f t="shared" si="156"/>
        <v>0</v>
      </c>
      <c r="L269" s="79">
        <f t="shared" si="156"/>
        <v>0</v>
      </c>
      <c r="M269" s="79">
        <f t="shared" si="156"/>
        <v>0</v>
      </c>
      <c r="N269" s="79">
        <f t="shared" si="156"/>
        <v>0</v>
      </c>
      <c r="O269" s="79">
        <f t="shared" si="156"/>
        <v>0</v>
      </c>
      <c r="P269" s="79">
        <f t="shared" si="156"/>
        <v>0</v>
      </c>
      <c r="Q269" s="79">
        <f t="shared" si="156"/>
        <v>0</v>
      </c>
      <c r="R269" s="79">
        <f t="shared" si="156"/>
        <v>0</v>
      </c>
      <c r="S269" s="79">
        <f t="shared" si="156"/>
        <v>0</v>
      </c>
      <c r="T269" s="79">
        <f t="shared" si="156"/>
        <v>0</v>
      </c>
      <c r="U269" s="79">
        <f t="shared" si="156"/>
        <v>0</v>
      </c>
      <c r="V269" s="79">
        <f t="shared" si="156"/>
        <v>0</v>
      </c>
      <c r="W269" s="79">
        <f t="shared" si="156"/>
        <v>0</v>
      </c>
      <c r="X269" s="79">
        <f t="shared" si="156"/>
        <v>0</v>
      </c>
      <c r="Y269" s="79">
        <f t="shared" si="156"/>
        <v>0</v>
      </c>
      <c r="Z269" s="79">
        <f t="shared" si="156"/>
        <v>0</v>
      </c>
      <c r="AA269" s="79">
        <f t="shared" si="156"/>
        <v>0</v>
      </c>
    </row>
    <row r="270" spans="1:27">
      <c r="A270" s="72">
        <f t="shared" si="155"/>
        <v>9</v>
      </c>
      <c r="B270" s="72" t="str">
        <f t="shared" si="152"/>
        <v>Year 9</v>
      </c>
      <c r="C270" s="79">
        <f t="shared" si="157"/>
        <v>0</v>
      </c>
      <c r="D270" s="79">
        <f t="shared" si="156"/>
        <v>0</v>
      </c>
      <c r="E270" s="79">
        <f t="shared" si="156"/>
        <v>0</v>
      </c>
      <c r="F270" s="79">
        <f t="shared" si="156"/>
        <v>0</v>
      </c>
      <c r="G270" s="79">
        <f t="shared" si="156"/>
        <v>0</v>
      </c>
      <c r="H270" s="79">
        <f t="shared" si="156"/>
        <v>0</v>
      </c>
      <c r="I270" s="79">
        <f t="shared" si="156"/>
        <v>0</v>
      </c>
      <c r="J270" s="79">
        <f t="shared" si="156"/>
        <v>0</v>
      </c>
      <c r="K270" s="79">
        <f t="shared" si="156"/>
        <v>0</v>
      </c>
      <c r="L270" s="79">
        <f t="shared" si="156"/>
        <v>0</v>
      </c>
      <c r="M270" s="79">
        <f t="shared" si="156"/>
        <v>0</v>
      </c>
      <c r="N270" s="79">
        <f t="shared" si="156"/>
        <v>0</v>
      </c>
      <c r="O270" s="79">
        <f t="shared" si="156"/>
        <v>0</v>
      </c>
      <c r="P270" s="79">
        <f t="shared" si="156"/>
        <v>0</v>
      </c>
      <c r="Q270" s="79">
        <f t="shared" si="156"/>
        <v>0</v>
      </c>
      <c r="R270" s="79">
        <f t="shared" si="156"/>
        <v>0</v>
      </c>
      <c r="S270" s="79">
        <f t="shared" si="156"/>
        <v>0</v>
      </c>
      <c r="T270" s="79">
        <f t="shared" si="156"/>
        <v>0</v>
      </c>
      <c r="U270" s="79">
        <f t="shared" si="156"/>
        <v>0</v>
      </c>
      <c r="V270" s="79">
        <f t="shared" si="156"/>
        <v>0</v>
      </c>
      <c r="W270" s="79">
        <f t="shared" si="156"/>
        <v>0</v>
      </c>
      <c r="X270" s="79">
        <f t="shared" si="156"/>
        <v>0</v>
      </c>
      <c r="Y270" s="79">
        <f t="shared" si="156"/>
        <v>0</v>
      </c>
      <c r="Z270" s="79">
        <f t="shared" si="156"/>
        <v>0</v>
      </c>
      <c r="AA270" s="79">
        <f t="shared" si="156"/>
        <v>0</v>
      </c>
    </row>
    <row r="271" spans="1:27">
      <c r="A271" s="72">
        <f t="shared" si="155"/>
        <v>10</v>
      </c>
      <c r="B271" s="72" t="str">
        <f t="shared" si="152"/>
        <v>Year 10</v>
      </c>
      <c r="C271" s="79">
        <f t="shared" si="157"/>
        <v>0</v>
      </c>
      <c r="D271" s="79">
        <f t="shared" si="156"/>
        <v>0</v>
      </c>
      <c r="E271" s="79">
        <f t="shared" si="156"/>
        <v>0</v>
      </c>
      <c r="F271" s="79">
        <f t="shared" si="156"/>
        <v>0</v>
      </c>
      <c r="G271" s="79">
        <f t="shared" si="156"/>
        <v>0</v>
      </c>
      <c r="H271" s="79">
        <f t="shared" si="156"/>
        <v>0</v>
      </c>
      <c r="I271" s="79">
        <f t="shared" si="156"/>
        <v>0</v>
      </c>
      <c r="J271" s="79">
        <f t="shared" si="156"/>
        <v>0</v>
      </c>
      <c r="K271" s="79">
        <f t="shared" si="156"/>
        <v>0</v>
      </c>
      <c r="L271" s="79">
        <f t="shared" si="156"/>
        <v>0</v>
      </c>
      <c r="M271" s="79">
        <f t="shared" si="156"/>
        <v>0</v>
      </c>
      <c r="N271" s="79">
        <f t="shared" si="156"/>
        <v>0</v>
      </c>
      <c r="O271" s="79">
        <f t="shared" si="156"/>
        <v>0</v>
      </c>
      <c r="P271" s="79">
        <f t="shared" si="156"/>
        <v>0</v>
      </c>
      <c r="Q271" s="79">
        <f t="shared" si="156"/>
        <v>0</v>
      </c>
      <c r="R271" s="79">
        <f t="shared" si="156"/>
        <v>0</v>
      </c>
      <c r="S271" s="79">
        <f t="shared" si="156"/>
        <v>0</v>
      </c>
      <c r="T271" s="79">
        <f t="shared" si="156"/>
        <v>0</v>
      </c>
      <c r="U271" s="79">
        <f t="shared" si="156"/>
        <v>0</v>
      </c>
      <c r="V271" s="79">
        <f t="shared" si="156"/>
        <v>0</v>
      </c>
      <c r="W271" s="79">
        <f t="shared" si="156"/>
        <v>0</v>
      </c>
      <c r="X271" s="79">
        <f t="shared" si="156"/>
        <v>0</v>
      </c>
      <c r="Y271" s="79">
        <f t="shared" si="156"/>
        <v>0</v>
      </c>
      <c r="Z271" s="79">
        <f t="shared" si="156"/>
        <v>0</v>
      </c>
      <c r="AA271" s="79">
        <f t="shared" si="156"/>
        <v>0</v>
      </c>
    </row>
    <row r="273" spans="1:27" ht="129.6">
      <c r="A273" s="111" t="s">
        <v>630</v>
      </c>
      <c r="B273" s="74" t="s">
        <v>631</v>
      </c>
      <c r="C273" s="74" t="str">
        <f t="shared" ref="C273:AA273" si="158">C$2&amp;": "&amp;$A$273</f>
        <v>Patent 1: Business-area profits with the patent technology</v>
      </c>
      <c r="D273" s="74" t="str">
        <f t="shared" si="158"/>
        <v>Patent 2: Business-area profits with the patent technology</v>
      </c>
      <c r="E273" s="74" t="str">
        <f t="shared" si="158"/>
        <v>Patent 3: Business-area profits with the patent technology</v>
      </c>
      <c r="F273" s="74" t="str">
        <f t="shared" si="158"/>
        <v>Patent 4: Business-area profits with the patent technology</v>
      </c>
      <c r="G273" s="74" t="str">
        <f t="shared" si="158"/>
        <v>Patent 5: Business-area profits with the patent technology</v>
      </c>
      <c r="H273" s="74" t="str">
        <f t="shared" si="158"/>
        <v>Patent 6: Business-area profits with the patent technology</v>
      </c>
      <c r="I273" s="74" t="str">
        <f t="shared" si="158"/>
        <v>Patent 7: Business-area profits with the patent technology</v>
      </c>
      <c r="J273" s="74" t="str">
        <f t="shared" si="158"/>
        <v>Patent 8: Business-area profits with the patent technology</v>
      </c>
      <c r="K273" s="74" t="str">
        <f t="shared" si="158"/>
        <v>Patent 9: Business-area profits with the patent technology</v>
      </c>
      <c r="L273" s="74" t="str">
        <f t="shared" si="158"/>
        <v>Patent 10: Business-area profits with the patent technology</v>
      </c>
      <c r="M273" s="74" t="str">
        <f t="shared" si="158"/>
        <v>Patent 11: Business-area profits with the patent technology</v>
      </c>
      <c r="N273" s="74" t="str">
        <f t="shared" si="158"/>
        <v>Patent 12: Business-area profits with the patent technology</v>
      </c>
      <c r="O273" s="74" t="str">
        <f t="shared" si="158"/>
        <v>Patent 13: Business-area profits with the patent technology</v>
      </c>
      <c r="P273" s="74" t="str">
        <f t="shared" si="158"/>
        <v>Patent 14: Business-area profits with the patent technology</v>
      </c>
      <c r="Q273" s="74" t="str">
        <f t="shared" si="158"/>
        <v>Patent 15: Business-area profits with the patent technology</v>
      </c>
      <c r="R273" s="74" t="str">
        <f t="shared" si="158"/>
        <v>Patent 16: Business-area profits with the patent technology</v>
      </c>
      <c r="S273" s="74" t="str">
        <f t="shared" si="158"/>
        <v>Patent 17: Business-area profits with the patent technology</v>
      </c>
      <c r="T273" s="74" t="str">
        <f t="shared" si="158"/>
        <v>Patent 18: Business-area profits with the patent technology</v>
      </c>
      <c r="U273" s="74" t="str">
        <f t="shared" si="158"/>
        <v>Patent 19: Business-area profits with the patent technology</v>
      </c>
      <c r="V273" s="74" t="str">
        <f t="shared" si="158"/>
        <v>Patent 20: Business-area profits with the patent technology</v>
      </c>
      <c r="W273" s="74" t="str">
        <f t="shared" si="158"/>
        <v>Patent 21: Business-area profits with the patent technology</v>
      </c>
      <c r="X273" s="74" t="str">
        <f t="shared" si="158"/>
        <v>Patent 22: Business-area profits with the patent technology</v>
      </c>
      <c r="Y273" s="74" t="str">
        <f t="shared" si="158"/>
        <v>Patent 23: Business-area profits with the patent technology</v>
      </c>
      <c r="Z273" s="74" t="str">
        <f t="shared" si="158"/>
        <v>Patent 24: Business-area profits with the patent technology</v>
      </c>
      <c r="AA273" s="74" t="str">
        <f t="shared" si="158"/>
        <v>Patent 25: Business-area profits with the patent technology</v>
      </c>
    </row>
    <row r="274" spans="1:27">
      <c r="A274" s="72">
        <f t="shared" ref="A274:A283" si="159">A32</f>
        <v>1</v>
      </c>
      <c r="B274" s="72" t="str">
        <f t="shared" si="152"/>
        <v>Year 1</v>
      </c>
      <c r="C274" s="79">
        <f>C189+C262</f>
        <v>-3686.25</v>
      </c>
      <c r="D274" s="79">
        <f t="shared" ref="D274:AA283" si="160">D189+D262</f>
        <v>20643.5</v>
      </c>
      <c r="E274" s="79">
        <f t="shared" si="160"/>
        <v>0</v>
      </c>
      <c r="F274" s="79">
        <f t="shared" si="160"/>
        <v>0</v>
      </c>
      <c r="G274" s="79">
        <f t="shared" si="160"/>
        <v>0</v>
      </c>
      <c r="H274" s="79">
        <f t="shared" si="160"/>
        <v>0</v>
      </c>
      <c r="I274" s="79">
        <f t="shared" si="160"/>
        <v>0</v>
      </c>
      <c r="J274" s="79">
        <f t="shared" si="160"/>
        <v>0</v>
      </c>
      <c r="K274" s="79">
        <f t="shared" si="160"/>
        <v>0</v>
      </c>
      <c r="L274" s="79">
        <f t="shared" si="160"/>
        <v>0</v>
      </c>
      <c r="M274" s="79">
        <f t="shared" si="160"/>
        <v>0</v>
      </c>
      <c r="N274" s="79">
        <f t="shared" si="160"/>
        <v>0</v>
      </c>
      <c r="O274" s="79">
        <f t="shared" si="160"/>
        <v>0</v>
      </c>
      <c r="P274" s="79">
        <f t="shared" si="160"/>
        <v>0</v>
      </c>
      <c r="Q274" s="79">
        <f t="shared" si="160"/>
        <v>0</v>
      </c>
      <c r="R274" s="79">
        <f t="shared" si="160"/>
        <v>0</v>
      </c>
      <c r="S274" s="79">
        <f t="shared" si="160"/>
        <v>0</v>
      </c>
      <c r="T274" s="79">
        <f t="shared" si="160"/>
        <v>0</v>
      </c>
      <c r="U274" s="79">
        <f t="shared" si="160"/>
        <v>0</v>
      </c>
      <c r="V274" s="79">
        <f t="shared" si="160"/>
        <v>0</v>
      </c>
      <c r="W274" s="79">
        <f t="shared" si="160"/>
        <v>0</v>
      </c>
      <c r="X274" s="79">
        <f t="shared" si="160"/>
        <v>0</v>
      </c>
      <c r="Y274" s="79">
        <f t="shared" si="160"/>
        <v>0</v>
      </c>
      <c r="Z274" s="79">
        <f t="shared" si="160"/>
        <v>0</v>
      </c>
      <c r="AA274" s="79">
        <f t="shared" si="160"/>
        <v>0</v>
      </c>
    </row>
    <row r="275" spans="1:27">
      <c r="A275" s="72">
        <f t="shared" si="159"/>
        <v>2</v>
      </c>
      <c r="B275" s="72" t="str">
        <f t="shared" si="152"/>
        <v>Year 2</v>
      </c>
      <c r="C275" s="79">
        <f t="shared" ref="C275:R283" si="161">C190+C263</f>
        <v>-3388.6875</v>
      </c>
      <c r="D275" s="79">
        <f t="shared" si="161"/>
        <v>10909.95265625</v>
      </c>
      <c r="E275" s="79">
        <f t="shared" si="161"/>
        <v>0</v>
      </c>
      <c r="F275" s="79">
        <f t="shared" si="161"/>
        <v>0</v>
      </c>
      <c r="G275" s="79">
        <f t="shared" si="161"/>
        <v>0</v>
      </c>
      <c r="H275" s="79">
        <f t="shared" si="161"/>
        <v>0</v>
      </c>
      <c r="I275" s="79">
        <f t="shared" si="161"/>
        <v>0</v>
      </c>
      <c r="J275" s="79">
        <f t="shared" si="161"/>
        <v>0</v>
      </c>
      <c r="K275" s="79">
        <f t="shared" si="161"/>
        <v>0</v>
      </c>
      <c r="L275" s="79">
        <f t="shared" si="161"/>
        <v>0</v>
      </c>
      <c r="M275" s="79">
        <f t="shared" si="161"/>
        <v>0</v>
      </c>
      <c r="N275" s="79">
        <f t="shared" si="161"/>
        <v>0</v>
      </c>
      <c r="O275" s="79">
        <f t="shared" si="161"/>
        <v>0</v>
      </c>
      <c r="P275" s="79">
        <f t="shared" si="161"/>
        <v>0</v>
      </c>
      <c r="Q275" s="79">
        <f t="shared" si="161"/>
        <v>0</v>
      </c>
      <c r="R275" s="79">
        <f t="shared" si="161"/>
        <v>0</v>
      </c>
      <c r="S275" s="79">
        <f t="shared" si="160"/>
        <v>0</v>
      </c>
      <c r="T275" s="79">
        <f t="shared" si="160"/>
        <v>0</v>
      </c>
      <c r="U275" s="79">
        <f t="shared" si="160"/>
        <v>0</v>
      </c>
      <c r="V275" s="79">
        <f t="shared" si="160"/>
        <v>0</v>
      </c>
      <c r="W275" s="79">
        <f t="shared" si="160"/>
        <v>0</v>
      </c>
      <c r="X275" s="79">
        <f t="shared" si="160"/>
        <v>0</v>
      </c>
      <c r="Y275" s="79">
        <f t="shared" si="160"/>
        <v>0</v>
      </c>
      <c r="Z275" s="79">
        <f t="shared" si="160"/>
        <v>0</v>
      </c>
      <c r="AA275" s="79">
        <f t="shared" si="160"/>
        <v>0</v>
      </c>
    </row>
    <row r="276" spans="1:27">
      <c r="A276" s="72">
        <f t="shared" si="159"/>
        <v>3</v>
      </c>
      <c r="B276" s="72" t="str">
        <f t="shared" si="152"/>
        <v>Year 3</v>
      </c>
      <c r="C276" s="79">
        <f t="shared" si="161"/>
        <v>6975.1243753124982</v>
      </c>
      <c r="D276" s="79">
        <f t="shared" si="160"/>
        <v>0</v>
      </c>
      <c r="E276" s="79">
        <f t="shared" si="160"/>
        <v>0</v>
      </c>
      <c r="F276" s="79">
        <f t="shared" si="160"/>
        <v>0</v>
      </c>
      <c r="G276" s="79">
        <f t="shared" si="160"/>
        <v>0</v>
      </c>
      <c r="H276" s="79">
        <f t="shared" si="160"/>
        <v>0</v>
      </c>
      <c r="I276" s="79">
        <f t="shared" si="160"/>
        <v>0</v>
      </c>
      <c r="J276" s="79">
        <f t="shared" si="160"/>
        <v>0</v>
      </c>
      <c r="K276" s="79">
        <f t="shared" si="160"/>
        <v>0</v>
      </c>
      <c r="L276" s="79">
        <f t="shared" si="160"/>
        <v>0</v>
      </c>
      <c r="M276" s="79">
        <f t="shared" si="160"/>
        <v>0</v>
      </c>
      <c r="N276" s="79">
        <f t="shared" si="160"/>
        <v>0</v>
      </c>
      <c r="O276" s="79">
        <f t="shared" si="160"/>
        <v>0</v>
      </c>
      <c r="P276" s="79">
        <f t="shared" si="160"/>
        <v>0</v>
      </c>
      <c r="Q276" s="79">
        <f t="shared" si="160"/>
        <v>0</v>
      </c>
      <c r="R276" s="79">
        <f t="shared" si="160"/>
        <v>0</v>
      </c>
      <c r="S276" s="79">
        <f t="shared" si="160"/>
        <v>0</v>
      </c>
      <c r="T276" s="79">
        <f t="shared" si="160"/>
        <v>0</v>
      </c>
      <c r="U276" s="79">
        <f t="shared" si="160"/>
        <v>0</v>
      </c>
      <c r="V276" s="79">
        <f t="shared" si="160"/>
        <v>0</v>
      </c>
      <c r="W276" s="79">
        <f t="shared" si="160"/>
        <v>0</v>
      </c>
      <c r="X276" s="79">
        <f t="shared" si="160"/>
        <v>0</v>
      </c>
      <c r="Y276" s="79">
        <f t="shared" si="160"/>
        <v>0</v>
      </c>
      <c r="Z276" s="79">
        <f t="shared" si="160"/>
        <v>0</v>
      </c>
      <c r="AA276" s="79">
        <f t="shared" si="160"/>
        <v>0</v>
      </c>
    </row>
    <row r="277" spans="1:27">
      <c r="A277" s="72">
        <f t="shared" si="159"/>
        <v>4</v>
      </c>
      <c r="B277" s="72" t="str">
        <f t="shared" si="152"/>
        <v>Year 4</v>
      </c>
      <c r="C277" s="79">
        <f t="shared" si="161"/>
        <v>13169.391355514061</v>
      </c>
      <c r="D277" s="79">
        <f t="shared" si="160"/>
        <v>0</v>
      </c>
      <c r="E277" s="79">
        <f t="shared" si="160"/>
        <v>0</v>
      </c>
      <c r="F277" s="79">
        <f t="shared" si="160"/>
        <v>0</v>
      </c>
      <c r="G277" s="79">
        <f t="shared" si="160"/>
        <v>0</v>
      </c>
      <c r="H277" s="79">
        <f t="shared" si="160"/>
        <v>0</v>
      </c>
      <c r="I277" s="79">
        <f t="shared" si="160"/>
        <v>0</v>
      </c>
      <c r="J277" s="79">
        <f t="shared" si="160"/>
        <v>0</v>
      </c>
      <c r="K277" s="79">
        <f t="shared" si="160"/>
        <v>0</v>
      </c>
      <c r="L277" s="79">
        <f t="shared" si="160"/>
        <v>0</v>
      </c>
      <c r="M277" s="79">
        <f t="shared" si="160"/>
        <v>0</v>
      </c>
      <c r="N277" s="79">
        <f t="shared" si="160"/>
        <v>0</v>
      </c>
      <c r="O277" s="79">
        <f t="shared" si="160"/>
        <v>0</v>
      </c>
      <c r="P277" s="79">
        <f t="shared" si="160"/>
        <v>0</v>
      </c>
      <c r="Q277" s="79">
        <f t="shared" si="160"/>
        <v>0</v>
      </c>
      <c r="R277" s="79">
        <f t="shared" si="160"/>
        <v>0</v>
      </c>
      <c r="S277" s="79">
        <f t="shared" si="160"/>
        <v>0</v>
      </c>
      <c r="T277" s="79">
        <f t="shared" si="160"/>
        <v>0</v>
      </c>
      <c r="U277" s="79">
        <f t="shared" si="160"/>
        <v>0</v>
      </c>
      <c r="V277" s="79">
        <f t="shared" si="160"/>
        <v>0</v>
      </c>
      <c r="W277" s="79">
        <f t="shared" si="160"/>
        <v>0</v>
      </c>
      <c r="X277" s="79">
        <f t="shared" si="160"/>
        <v>0</v>
      </c>
      <c r="Y277" s="79">
        <f t="shared" si="160"/>
        <v>0</v>
      </c>
      <c r="Z277" s="79">
        <f t="shared" si="160"/>
        <v>0</v>
      </c>
      <c r="AA277" s="79">
        <f t="shared" si="160"/>
        <v>0</v>
      </c>
    </row>
    <row r="278" spans="1:27">
      <c r="A278" s="72">
        <f t="shared" si="159"/>
        <v>5</v>
      </c>
      <c r="B278" s="72" t="str">
        <f t="shared" si="152"/>
        <v>Year 5</v>
      </c>
      <c r="C278" s="79">
        <f t="shared" si="161"/>
        <v>15334.765378604845</v>
      </c>
      <c r="D278" s="79">
        <f t="shared" si="160"/>
        <v>0</v>
      </c>
      <c r="E278" s="79">
        <f t="shared" si="160"/>
        <v>0</v>
      </c>
      <c r="F278" s="79">
        <f t="shared" si="160"/>
        <v>0</v>
      </c>
      <c r="G278" s="79">
        <f t="shared" si="160"/>
        <v>0</v>
      </c>
      <c r="H278" s="79">
        <f t="shared" si="160"/>
        <v>0</v>
      </c>
      <c r="I278" s="79">
        <f t="shared" si="160"/>
        <v>0</v>
      </c>
      <c r="J278" s="79">
        <f t="shared" si="160"/>
        <v>0</v>
      </c>
      <c r="K278" s="79">
        <f t="shared" si="160"/>
        <v>0</v>
      </c>
      <c r="L278" s="79">
        <f t="shared" si="160"/>
        <v>0</v>
      </c>
      <c r="M278" s="79">
        <f t="shared" si="160"/>
        <v>0</v>
      </c>
      <c r="N278" s="79">
        <f t="shared" si="160"/>
        <v>0</v>
      </c>
      <c r="O278" s="79">
        <f t="shared" si="160"/>
        <v>0</v>
      </c>
      <c r="P278" s="79">
        <f t="shared" si="160"/>
        <v>0</v>
      </c>
      <c r="Q278" s="79">
        <f t="shared" si="160"/>
        <v>0</v>
      </c>
      <c r="R278" s="79">
        <f t="shared" si="160"/>
        <v>0</v>
      </c>
      <c r="S278" s="79">
        <f t="shared" si="160"/>
        <v>0</v>
      </c>
      <c r="T278" s="79">
        <f t="shared" si="160"/>
        <v>0</v>
      </c>
      <c r="U278" s="79">
        <f t="shared" si="160"/>
        <v>0</v>
      </c>
      <c r="V278" s="79">
        <f t="shared" si="160"/>
        <v>0</v>
      </c>
      <c r="W278" s="79">
        <f t="shared" si="160"/>
        <v>0</v>
      </c>
      <c r="X278" s="79">
        <f t="shared" si="160"/>
        <v>0</v>
      </c>
      <c r="Y278" s="79">
        <f t="shared" si="160"/>
        <v>0</v>
      </c>
      <c r="Z278" s="79">
        <f t="shared" si="160"/>
        <v>0</v>
      </c>
      <c r="AA278" s="79">
        <f t="shared" si="160"/>
        <v>0</v>
      </c>
    </row>
    <row r="279" spans="1:27">
      <c r="A279" s="72">
        <f t="shared" si="159"/>
        <v>6</v>
      </c>
      <c r="B279" s="72" t="str">
        <f t="shared" si="152"/>
        <v>Year 6</v>
      </c>
      <c r="C279" s="79">
        <f t="shared" si="161"/>
        <v>17886.209320783029</v>
      </c>
      <c r="D279" s="79">
        <f t="shared" si="160"/>
        <v>0</v>
      </c>
      <c r="E279" s="79">
        <f t="shared" si="160"/>
        <v>0</v>
      </c>
      <c r="F279" s="79">
        <f t="shared" si="160"/>
        <v>0</v>
      </c>
      <c r="G279" s="79">
        <f t="shared" si="160"/>
        <v>0</v>
      </c>
      <c r="H279" s="79">
        <f t="shared" si="160"/>
        <v>0</v>
      </c>
      <c r="I279" s="79">
        <f t="shared" si="160"/>
        <v>0</v>
      </c>
      <c r="J279" s="79">
        <f t="shared" si="160"/>
        <v>0</v>
      </c>
      <c r="K279" s="79">
        <f t="shared" si="160"/>
        <v>0</v>
      </c>
      <c r="L279" s="79">
        <f t="shared" si="160"/>
        <v>0</v>
      </c>
      <c r="M279" s="79">
        <f t="shared" si="160"/>
        <v>0</v>
      </c>
      <c r="N279" s="79">
        <f t="shared" si="160"/>
        <v>0</v>
      </c>
      <c r="O279" s="79">
        <f t="shared" si="160"/>
        <v>0</v>
      </c>
      <c r="P279" s="79">
        <f t="shared" si="160"/>
        <v>0</v>
      </c>
      <c r="Q279" s="79">
        <f t="shared" si="160"/>
        <v>0</v>
      </c>
      <c r="R279" s="79">
        <f t="shared" si="160"/>
        <v>0</v>
      </c>
      <c r="S279" s="79">
        <f t="shared" si="160"/>
        <v>0</v>
      </c>
      <c r="T279" s="79">
        <f t="shared" si="160"/>
        <v>0</v>
      </c>
      <c r="U279" s="79">
        <f t="shared" si="160"/>
        <v>0</v>
      </c>
      <c r="V279" s="79">
        <f t="shared" si="160"/>
        <v>0</v>
      </c>
      <c r="W279" s="79">
        <f t="shared" si="160"/>
        <v>0</v>
      </c>
      <c r="X279" s="79">
        <f t="shared" si="160"/>
        <v>0</v>
      </c>
      <c r="Y279" s="79">
        <f t="shared" si="160"/>
        <v>0</v>
      </c>
      <c r="Z279" s="79">
        <f t="shared" si="160"/>
        <v>0</v>
      </c>
      <c r="AA279" s="79">
        <f t="shared" si="160"/>
        <v>0</v>
      </c>
    </row>
    <row r="280" spans="1:27">
      <c r="A280" s="72">
        <f t="shared" si="159"/>
        <v>7</v>
      </c>
      <c r="B280" s="72" t="str">
        <f t="shared" si="152"/>
        <v>Year 7</v>
      </c>
      <c r="C280" s="79">
        <f t="shared" si="161"/>
        <v>10450.695625225198</v>
      </c>
      <c r="D280" s="79">
        <f t="shared" si="160"/>
        <v>0</v>
      </c>
      <c r="E280" s="79">
        <f t="shared" si="160"/>
        <v>0</v>
      </c>
      <c r="F280" s="79">
        <f t="shared" si="160"/>
        <v>0</v>
      </c>
      <c r="G280" s="79">
        <f t="shared" si="160"/>
        <v>0</v>
      </c>
      <c r="H280" s="79">
        <f t="shared" si="160"/>
        <v>0</v>
      </c>
      <c r="I280" s="79">
        <f t="shared" si="160"/>
        <v>0</v>
      </c>
      <c r="J280" s="79">
        <f t="shared" si="160"/>
        <v>0</v>
      </c>
      <c r="K280" s="79">
        <f t="shared" si="160"/>
        <v>0</v>
      </c>
      <c r="L280" s="79">
        <f t="shared" si="160"/>
        <v>0</v>
      </c>
      <c r="M280" s="79">
        <f t="shared" si="160"/>
        <v>0</v>
      </c>
      <c r="N280" s="79">
        <f t="shared" si="160"/>
        <v>0</v>
      </c>
      <c r="O280" s="79">
        <f t="shared" si="160"/>
        <v>0</v>
      </c>
      <c r="P280" s="79">
        <f t="shared" si="160"/>
        <v>0</v>
      </c>
      <c r="Q280" s="79">
        <f t="shared" si="160"/>
        <v>0</v>
      </c>
      <c r="R280" s="79">
        <f t="shared" si="160"/>
        <v>0</v>
      </c>
      <c r="S280" s="79">
        <f t="shared" si="160"/>
        <v>0</v>
      </c>
      <c r="T280" s="79">
        <f t="shared" si="160"/>
        <v>0</v>
      </c>
      <c r="U280" s="79">
        <f t="shared" si="160"/>
        <v>0</v>
      </c>
      <c r="V280" s="79">
        <f t="shared" si="160"/>
        <v>0</v>
      </c>
      <c r="W280" s="79">
        <f t="shared" si="160"/>
        <v>0</v>
      </c>
      <c r="X280" s="79">
        <f t="shared" si="160"/>
        <v>0</v>
      </c>
      <c r="Y280" s="79">
        <f t="shared" si="160"/>
        <v>0</v>
      </c>
      <c r="Z280" s="79">
        <f t="shared" si="160"/>
        <v>0</v>
      </c>
      <c r="AA280" s="79">
        <f t="shared" si="160"/>
        <v>0</v>
      </c>
    </row>
    <row r="281" spans="1:27">
      <c r="A281" s="72">
        <f t="shared" si="159"/>
        <v>8</v>
      </c>
      <c r="B281" s="72" t="str">
        <f t="shared" si="152"/>
        <v>Year 8</v>
      </c>
      <c r="C281" s="79">
        <f t="shared" si="161"/>
        <v>0</v>
      </c>
      <c r="D281" s="79">
        <f t="shared" si="160"/>
        <v>0</v>
      </c>
      <c r="E281" s="79">
        <f t="shared" si="160"/>
        <v>0</v>
      </c>
      <c r="F281" s="79">
        <f t="shared" si="160"/>
        <v>0</v>
      </c>
      <c r="G281" s="79">
        <f t="shared" si="160"/>
        <v>0</v>
      </c>
      <c r="H281" s="79">
        <f t="shared" si="160"/>
        <v>0</v>
      </c>
      <c r="I281" s="79">
        <f t="shared" si="160"/>
        <v>0</v>
      </c>
      <c r="J281" s="79">
        <f t="shared" si="160"/>
        <v>0</v>
      </c>
      <c r="K281" s="79">
        <f t="shared" si="160"/>
        <v>0</v>
      </c>
      <c r="L281" s="79">
        <f t="shared" si="160"/>
        <v>0</v>
      </c>
      <c r="M281" s="79">
        <f t="shared" si="160"/>
        <v>0</v>
      </c>
      <c r="N281" s="79">
        <f t="shared" si="160"/>
        <v>0</v>
      </c>
      <c r="O281" s="79">
        <f t="shared" si="160"/>
        <v>0</v>
      </c>
      <c r="P281" s="79">
        <f t="shared" si="160"/>
        <v>0</v>
      </c>
      <c r="Q281" s="79">
        <f t="shared" si="160"/>
        <v>0</v>
      </c>
      <c r="R281" s="79">
        <f t="shared" si="160"/>
        <v>0</v>
      </c>
      <c r="S281" s="79">
        <f t="shared" si="160"/>
        <v>0</v>
      </c>
      <c r="T281" s="79">
        <f t="shared" si="160"/>
        <v>0</v>
      </c>
      <c r="U281" s="79">
        <f t="shared" si="160"/>
        <v>0</v>
      </c>
      <c r="V281" s="79">
        <f t="shared" si="160"/>
        <v>0</v>
      </c>
      <c r="W281" s="79">
        <f t="shared" si="160"/>
        <v>0</v>
      </c>
      <c r="X281" s="79">
        <f t="shared" si="160"/>
        <v>0</v>
      </c>
      <c r="Y281" s="79">
        <f t="shared" si="160"/>
        <v>0</v>
      </c>
      <c r="Z281" s="79">
        <f t="shared" si="160"/>
        <v>0</v>
      </c>
      <c r="AA281" s="79">
        <f t="shared" si="160"/>
        <v>0</v>
      </c>
    </row>
    <row r="282" spans="1:27">
      <c r="A282" s="72">
        <f t="shared" si="159"/>
        <v>9</v>
      </c>
      <c r="B282" s="72" t="str">
        <f t="shared" si="152"/>
        <v>Year 9</v>
      </c>
      <c r="C282" s="79">
        <f t="shared" si="161"/>
        <v>0</v>
      </c>
      <c r="D282" s="79">
        <f t="shared" si="160"/>
        <v>0</v>
      </c>
      <c r="E282" s="79">
        <f t="shared" si="160"/>
        <v>0</v>
      </c>
      <c r="F282" s="79">
        <f t="shared" si="160"/>
        <v>0</v>
      </c>
      <c r="G282" s="79">
        <f t="shared" si="160"/>
        <v>0</v>
      </c>
      <c r="H282" s="79">
        <f t="shared" si="160"/>
        <v>0</v>
      </c>
      <c r="I282" s="79">
        <f t="shared" si="160"/>
        <v>0</v>
      </c>
      <c r="J282" s="79">
        <f t="shared" si="160"/>
        <v>0</v>
      </c>
      <c r="K282" s="79">
        <f t="shared" si="160"/>
        <v>0</v>
      </c>
      <c r="L282" s="79">
        <f t="shared" si="160"/>
        <v>0</v>
      </c>
      <c r="M282" s="79">
        <f t="shared" si="160"/>
        <v>0</v>
      </c>
      <c r="N282" s="79">
        <f t="shared" si="160"/>
        <v>0</v>
      </c>
      <c r="O282" s="79">
        <f t="shared" si="160"/>
        <v>0</v>
      </c>
      <c r="P282" s="79">
        <f t="shared" si="160"/>
        <v>0</v>
      </c>
      <c r="Q282" s="79">
        <f t="shared" si="160"/>
        <v>0</v>
      </c>
      <c r="R282" s="79">
        <f t="shared" si="160"/>
        <v>0</v>
      </c>
      <c r="S282" s="79">
        <f t="shared" si="160"/>
        <v>0</v>
      </c>
      <c r="T282" s="79">
        <f t="shared" si="160"/>
        <v>0</v>
      </c>
      <c r="U282" s="79">
        <f t="shared" si="160"/>
        <v>0</v>
      </c>
      <c r="V282" s="79">
        <f t="shared" si="160"/>
        <v>0</v>
      </c>
      <c r="W282" s="79">
        <f t="shared" si="160"/>
        <v>0</v>
      </c>
      <c r="X282" s="79">
        <f t="shared" si="160"/>
        <v>0</v>
      </c>
      <c r="Y282" s="79">
        <f t="shared" si="160"/>
        <v>0</v>
      </c>
      <c r="Z282" s="79">
        <f t="shared" si="160"/>
        <v>0</v>
      </c>
      <c r="AA282" s="79">
        <f t="shared" si="160"/>
        <v>0</v>
      </c>
    </row>
    <row r="283" spans="1:27">
      <c r="A283" s="72">
        <f t="shared" si="159"/>
        <v>10</v>
      </c>
      <c r="B283" s="72" t="str">
        <f t="shared" si="152"/>
        <v>Year 10</v>
      </c>
      <c r="C283" s="79">
        <f t="shared" si="161"/>
        <v>0</v>
      </c>
      <c r="D283" s="79">
        <f t="shared" si="160"/>
        <v>0</v>
      </c>
      <c r="E283" s="79">
        <f t="shared" si="160"/>
        <v>0</v>
      </c>
      <c r="F283" s="79">
        <f t="shared" si="160"/>
        <v>0</v>
      </c>
      <c r="G283" s="79">
        <f t="shared" si="160"/>
        <v>0</v>
      </c>
      <c r="H283" s="79">
        <f t="shared" si="160"/>
        <v>0</v>
      </c>
      <c r="I283" s="79">
        <f t="shared" si="160"/>
        <v>0</v>
      </c>
      <c r="J283" s="79">
        <f t="shared" si="160"/>
        <v>0</v>
      </c>
      <c r="K283" s="79">
        <f t="shared" si="160"/>
        <v>0</v>
      </c>
      <c r="L283" s="79">
        <f t="shared" si="160"/>
        <v>0</v>
      </c>
      <c r="M283" s="79">
        <f t="shared" si="160"/>
        <v>0</v>
      </c>
      <c r="N283" s="79">
        <f t="shared" si="160"/>
        <v>0</v>
      </c>
      <c r="O283" s="79">
        <f t="shared" si="160"/>
        <v>0</v>
      </c>
      <c r="P283" s="79">
        <f t="shared" si="160"/>
        <v>0</v>
      </c>
      <c r="Q283" s="79">
        <f t="shared" si="160"/>
        <v>0</v>
      </c>
      <c r="R283" s="79">
        <f t="shared" si="160"/>
        <v>0</v>
      </c>
      <c r="S283" s="79">
        <f t="shared" si="160"/>
        <v>0</v>
      </c>
      <c r="T283" s="79">
        <f t="shared" si="160"/>
        <v>0</v>
      </c>
      <c r="U283" s="79">
        <f t="shared" si="160"/>
        <v>0</v>
      </c>
      <c r="V283" s="79">
        <f t="shared" si="160"/>
        <v>0</v>
      </c>
      <c r="W283" s="79">
        <f t="shared" si="160"/>
        <v>0</v>
      </c>
      <c r="X283" s="79">
        <f t="shared" si="160"/>
        <v>0</v>
      </c>
      <c r="Y283" s="79">
        <f t="shared" si="160"/>
        <v>0</v>
      </c>
      <c r="Z283" s="79">
        <f t="shared" si="160"/>
        <v>0</v>
      </c>
      <c r="AA283" s="79">
        <f t="shared" si="160"/>
        <v>0</v>
      </c>
    </row>
    <row r="285" spans="1:27">
      <c r="A285" s="199" t="s">
        <v>632</v>
      </c>
      <c r="B285" s="72" t="str">
        <f t="shared" ref="B285:Z285" si="162">C$2</f>
        <v>Patent 1</v>
      </c>
      <c r="C285" s="72" t="str">
        <f t="shared" si="162"/>
        <v>Patent 2</v>
      </c>
      <c r="D285" s="72" t="str">
        <f t="shared" si="162"/>
        <v>Patent 3</v>
      </c>
      <c r="E285" s="72" t="str">
        <f t="shared" si="162"/>
        <v>Patent 4</v>
      </c>
      <c r="F285" s="72" t="str">
        <f t="shared" si="162"/>
        <v>Patent 5</v>
      </c>
      <c r="G285" s="72" t="str">
        <f t="shared" si="162"/>
        <v>Patent 6</v>
      </c>
      <c r="H285" s="72" t="str">
        <f t="shared" si="162"/>
        <v>Patent 7</v>
      </c>
      <c r="I285" s="72" t="str">
        <f t="shared" si="162"/>
        <v>Patent 8</v>
      </c>
      <c r="J285" s="72" t="str">
        <f t="shared" si="162"/>
        <v>Patent 9</v>
      </c>
      <c r="K285" s="72" t="str">
        <f t="shared" si="162"/>
        <v>Patent 10</v>
      </c>
      <c r="L285" s="72" t="str">
        <f t="shared" si="162"/>
        <v>Patent 11</v>
      </c>
      <c r="M285" s="72" t="str">
        <f t="shared" si="162"/>
        <v>Patent 12</v>
      </c>
      <c r="N285" s="72" t="str">
        <f t="shared" si="162"/>
        <v>Patent 13</v>
      </c>
      <c r="O285" s="72" t="str">
        <f t="shared" si="162"/>
        <v>Patent 14</v>
      </c>
      <c r="P285" s="72" t="str">
        <f t="shared" si="162"/>
        <v>Patent 15</v>
      </c>
      <c r="Q285" s="72" t="str">
        <f t="shared" si="162"/>
        <v>Patent 16</v>
      </c>
      <c r="R285" s="72" t="str">
        <f t="shared" si="162"/>
        <v>Patent 17</v>
      </c>
      <c r="S285" s="72" t="str">
        <f t="shared" si="162"/>
        <v>Patent 18</v>
      </c>
      <c r="T285" s="72" t="str">
        <f t="shared" si="162"/>
        <v>Patent 19</v>
      </c>
      <c r="U285" s="72" t="str">
        <f t="shared" si="162"/>
        <v>Patent 20</v>
      </c>
      <c r="V285" s="72" t="str">
        <f t="shared" si="162"/>
        <v>Patent 21</v>
      </c>
      <c r="W285" s="72" t="str">
        <f t="shared" si="162"/>
        <v>Patent 22</v>
      </c>
      <c r="X285" s="72" t="str">
        <f t="shared" si="162"/>
        <v>Patent 23</v>
      </c>
      <c r="Y285" s="72" t="str">
        <f t="shared" si="162"/>
        <v>Patent 24</v>
      </c>
      <c r="Z285" s="72" t="str">
        <f t="shared" si="162"/>
        <v>Patent 25</v>
      </c>
    </row>
    <row r="286" spans="1:27">
      <c r="A286" s="72" t="s">
        <v>399</v>
      </c>
      <c r="B286" s="72">
        <f>Points!C$12</f>
        <v>25</v>
      </c>
      <c r="C286" s="72">
        <f>Points!D$12</f>
        <v>19</v>
      </c>
      <c r="D286" s="72">
        <f>Points!E$12</f>
        <v>0</v>
      </c>
      <c r="E286" s="72">
        <f>Points!F$12</f>
        <v>0</v>
      </c>
      <c r="F286" s="72">
        <f>Points!G$12</f>
        <v>0</v>
      </c>
      <c r="G286" s="72">
        <f>Points!H$12</f>
        <v>0</v>
      </c>
      <c r="H286" s="72">
        <f>Points!I$12</f>
        <v>0</v>
      </c>
      <c r="I286" s="72">
        <f>Points!J$12</f>
        <v>0</v>
      </c>
      <c r="J286" s="72">
        <f>Points!K$12</f>
        <v>0</v>
      </c>
      <c r="K286" s="72">
        <f>Points!L$12</f>
        <v>0</v>
      </c>
      <c r="L286" s="72">
        <f>Points!M$12</f>
        <v>0</v>
      </c>
      <c r="M286" s="72">
        <f>Points!N$12</f>
        <v>0</v>
      </c>
      <c r="N286" s="72">
        <f>Points!O$12</f>
        <v>0</v>
      </c>
      <c r="O286" s="72">
        <f>Points!P$12</f>
        <v>0</v>
      </c>
      <c r="P286" s="72">
        <f>Points!Q$12</f>
        <v>0</v>
      </c>
      <c r="Q286" s="72">
        <f>Points!R$12</f>
        <v>0</v>
      </c>
      <c r="R286" s="72">
        <f>Points!S$12</f>
        <v>0</v>
      </c>
      <c r="S286" s="72">
        <f>Points!T$12</f>
        <v>0</v>
      </c>
      <c r="T286" s="72">
        <f>Points!U$12</f>
        <v>0</v>
      </c>
      <c r="U286" s="72">
        <f>Points!V$12</f>
        <v>0</v>
      </c>
      <c r="V286" s="72">
        <f>Points!W$12</f>
        <v>0</v>
      </c>
      <c r="W286" s="72">
        <f>Points!X$12</f>
        <v>0</v>
      </c>
      <c r="X286" s="72">
        <f>Points!Y$12</f>
        <v>0</v>
      </c>
      <c r="Y286" s="72">
        <f>Points!Z$12</f>
        <v>0</v>
      </c>
      <c r="Z286" s="72">
        <f>Points!AA$12</f>
        <v>0</v>
      </c>
    </row>
    <row r="287" spans="1:27">
      <c r="A287" s="72" t="s">
        <v>400</v>
      </c>
      <c r="B287" s="72">
        <f>Points!C$25</f>
        <v>30</v>
      </c>
      <c r="C287" s="72">
        <f>Points!D$25</f>
        <v>25</v>
      </c>
      <c r="D287" s="72">
        <f>Points!E$25</f>
        <v>0</v>
      </c>
      <c r="E287" s="72">
        <f>Points!F$25</f>
        <v>0</v>
      </c>
      <c r="F287" s="72">
        <f>Points!G$25</f>
        <v>0</v>
      </c>
      <c r="G287" s="72">
        <f>Points!H$25</f>
        <v>0</v>
      </c>
      <c r="H287" s="72">
        <f>Points!I$25</f>
        <v>0</v>
      </c>
      <c r="I287" s="72">
        <f>Points!J$25</f>
        <v>0</v>
      </c>
      <c r="J287" s="72">
        <f>Points!K$25</f>
        <v>0</v>
      </c>
      <c r="K287" s="72">
        <f>Points!L$25</f>
        <v>0</v>
      </c>
      <c r="L287" s="72">
        <f>Points!M$25</f>
        <v>0</v>
      </c>
      <c r="M287" s="72">
        <f>Points!N$25</f>
        <v>0</v>
      </c>
      <c r="N287" s="72">
        <f>Points!O$25</f>
        <v>0</v>
      </c>
      <c r="O287" s="72">
        <f>Points!P$25</f>
        <v>0</v>
      </c>
      <c r="P287" s="72">
        <f>Points!Q$25</f>
        <v>0</v>
      </c>
      <c r="Q287" s="72">
        <f>Points!R$25</f>
        <v>0</v>
      </c>
      <c r="R287" s="72">
        <f>Points!S$25</f>
        <v>0</v>
      </c>
      <c r="S287" s="72">
        <f>Points!T$25</f>
        <v>0</v>
      </c>
      <c r="T287" s="72">
        <f>Points!U$25</f>
        <v>0</v>
      </c>
      <c r="U287" s="72">
        <f>Points!V$25</f>
        <v>0</v>
      </c>
      <c r="V287" s="72">
        <f>Points!W$25</f>
        <v>0</v>
      </c>
      <c r="W287" s="72">
        <f>Points!X$25</f>
        <v>0</v>
      </c>
      <c r="X287" s="72">
        <f>Points!Y$25</f>
        <v>0</v>
      </c>
      <c r="Y287" s="72">
        <f>Points!Z$25</f>
        <v>0</v>
      </c>
      <c r="Z287" s="72">
        <f>Points!AA$25</f>
        <v>0</v>
      </c>
    </row>
    <row r="288" spans="1:27">
      <c r="A288" s="72" t="s">
        <v>401</v>
      </c>
      <c r="B288" s="72">
        <f>Points!C$38</f>
        <v>32</v>
      </c>
      <c r="C288" s="72">
        <f>Points!D$38</f>
        <v>25</v>
      </c>
      <c r="D288" s="72">
        <f>Points!E$38</f>
        <v>0</v>
      </c>
      <c r="E288" s="72">
        <f>Points!F$38</f>
        <v>0</v>
      </c>
      <c r="F288" s="72">
        <f>Points!G$38</f>
        <v>0</v>
      </c>
      <c r="G288" s="72">
        <f>Points!H$38</f>
        <v>0</v>
      </c>
      <c r="H288" s="72">
        <f>Points!I$38</f>
        <v>0</v>
      </c>
      <c r="I288" s="72">
        <f>Points!J$38</f>
        <v>0</v>
      </c>
      <c r="J288" s="72">
        <f>Points!K$38</f>
        <v>0</v>
      </c>
      <c r="K288" s="72">
        <f>Points!L$38</f>
        <v>0</v>
      </c>
      <c r="L288" s="72">
        <f>Points!M$38</f>
        <v>0</v>
      </c>
      <c r="M288" s="72">
        <f>Points!N$38</f>
        <v>0</v>
      </c>
      <c r="N288" s="72">
        <f>Points!O$38</f>
        <v>0</v>
      </c>
      <c r="O288" s="72">
        <f>Points!P$38</f>
        <v>0</v>
      </c>
      <c r="P288" s="72">
        <f>Points!Q$38</f>
        <v>0</v>
      </c>
      <c r="Q288" s="72">
        <f>Points!R$38</f>
        <v>0</v>
      </c>
      <c r="R288" s="72">
        <f>Points!S$38</f>
        <v>0</v>
      </c>
      <c r="S288" s="72">
        <f>Points!T$38</f>
        <v>0</v>
      </c>
      <c r="T288" s="72">
        <f>Points!U$38</f>
        <v>0</v>
      </c>
      <c r="U288" s="72">
        <f>Points!V$38</f>
        <v>0</v>
      </c>
      <c r="V288" s="72">
        <f>Points!W$38</f>
        <v>0</v>
      </c>
      <c r="W288" s="72">
        <f>Points!X$38</f>
        <v>0</v>
      </c>
      <c r="X288" s="72">
        <f>Points!Y$38</f>
        <v>0</v>
      </c>
      <c r="Y288" s="72">
        <f>Points!Z$38</f>
        <v>0</v>
      </c>
      <c r="Z288" s="72">
        <f>Points!AA$38</f>
        <v>0</v>
      </c>
    </row>
    <row r="289" spans="1:26">
      <c r="A289" s="72" t="s">
        <v>402</v>
      </c>
      <c r="B289" s="72">
        <f>Points!C$48</f>
        <v>18</v>
      </c>
      <c r="C289" s="72">
        <f>Points!D$48</f>
        <v>19</v>
      </c>
      <c r="D289" s="72">
        <f>Points!E$48</f>
        <v>0</v>
      </c>
      <c r="E289" s="72">
        <f>Points!F$48</f>
        <v>0</v>
      </c>
      <c r="F289" s="72">
        <f>Points!G$48</f>
        <v>0</v>
      </c>
      <c r="G289" s="72">
        <f>Points!H$48</f>
        <v>0</v>
      </c>
      <c r="H289" s="72">
        <f>Points!I$48</f>
        <v>0</v>
      </c>
      <c r="I289" s="72">
        <f>Points!J$48</f>
        <v>0</v>
      </c>
      <c r="J289" s="72">
        <f>Points!K$48</f>
        <v>0</v>
      </c>
      <c r="K289" s="72">
        <f>Points!L$48</f>
        <v>0</v>
      </c>
      <c r="L289" s="72">
        <f>Points!M$48</f>
        <v>0</v>
      </c>
      <c r="M289" s="72">
        <f>Points!N$48</f>
        <v>0</v>
      </c>
      <c r="N289" s="72">
        <f>Points!O$48</f>
        <v>0</v>
      </c>
      <c r="O289" s="72">
        <f>Points!P$48</f>
        <v>0</v>
      </c>
      <c r="P289" s="72">
        <f>Points!Q$48</f>
        <v>0</v>
      </c>
      <c r="Q289" s="72">
        <f>Points!R$48</f>
        <v>0</v>
      </c>
      <c r="R289" s="72">
        <f>Points!S$48</f>
        <v>0</v>
      </c>
      <c r="S289" s="72">
        <f>Points!T$48</f>
        <v>0</v>
      </c>
      <c r="T289" s="72">
        <f>Points!U$48</f>
        <v>0</v>
      </c>
      <c r="U289" s="72">
        <f>Points!V$48</f>
        <v>0</v>
      </c>
      <c r="V289" s="72">
        <f>Points!W$48</f>
        <v>0</v>
      </c>
      <c r="W289" s="72">
        <f>Points!X$48</f>
        <v>0</v>
      </c>
      <c r="X289" s="72">
        <f>Points!Y$48</f>
        <v>0</v>
      </c>
      <c r="Y289" s="72">
        <f>Points!Z$48</f>
        <v>0</v>
      </c>
      <c r="Z289" s="72">
        <f>Points!AA$48</f>
        <v>0</v>
      </c>
    </row>
    <row r="290" spans="1:26">
      <c r="A290" s="72" t="s">
        <v>633</v>
      </c>
      <c r="B290" s="75">
        <f t="shared" ref="B290:Z290" si="163">C$28</f>
        <v>22473.315735682565</v>
      </c>
      <c r="C290" s="75">
        <f t="shared" si="163"/>
        <v>4361.2848889462803</v>
      </c>
      <c r="D290" s="75">
        <f t="shared" si="163"/>
        <v>0</v>
      </c>
      <c r="E290" s="75">
        <f t="shared" si="163"/>
        <v>0</v>
      </c>
      <c r="F290" s="75">
        <f t="shared" si="163"/>
        <v>0</v>
      </c>
      <c r="G290" s="75">
        <f t="shared" si="163"/>
        <v>0</v>
      </c>
      <c r="H290" s="75">
        <f t="shared" si="163"/>
        <v>0</v>
      </c>
      <c r="I290" s="75">
        <f t="shared" si="163"/>
        <v>0</v>
      </c>
      <c r="J290" s="75">
        <f t="shared" si="163"/>
        <v>0</v>
      </c>
      <c r="K290" s="75">
        <f t="shared" si="163"/>
        <v>0</v>
      </c>
      <c r="L290" s="75">
        <f t="shared" si="163"/>
        <v>0</v>
      </c>
      <c r="M290" s="75">
        <f t="shared" si="163"/>
        <v>0</v>
      </c>
      <c r="N290" s="75">
        <f t="shared" si="163"/>
        <v>0</v>
      </c>
      <c r="O290" s="75">
        <f t="shared" si="163"/>
        <v>0</v>
      </c>
      <c r="P290" s="75">
        <f t="shared" si="163"/>
        <v>0</v>
      </c>
      <c r="Q290" s="75">
        <f t="shared" si="163"/>
        <v>0</v>
      </c>
      <c r="R290" s="75">
        <f t="shared" si="163"/>
        <v>0</v>
      </c>
      <c r="S290" s="75">
        <f t="shared" si="163"/>
        <v>0</v>
      </c>
      <c r="T290" s="75">
        <f t="shared" si="163"/>
        <v>0</v>
      </c>
      <c r="U290" s="75">
        <f t="shared" si="163"/>
        <v>0</v>
      </c>
      <c r="V290" s="75">
        <f t="shared" si="163"/>
        <v>0</v>
      </c>
      <c r="W290" s="75">
        <f t="shared" si="163"/>
        <v>0</v>
      </c>
      <c r="X290" s="75">
        <f t="shared" si="163"/>
        <v>0</v>
      </c>
      <c r="Y290" s="75">
        <f t="shared" si="163"/>
        <v>0</v>
      </c>
      <c r="Z290" s="75">
        <f t="shared" si="163"/>
        <v>0</v>
      </c>
    </row>
  </sheetData>
  <sheetProtection algorithmName="SHA-512" hashValue="YgvUNVyNZuPYhmu/TKIsj7a/4gk32xcvm4reOjI0zDWWQmoilLDRr7GYHGgcyAoI9Zf+a+K0l/Aof3BIlkQxvg==" saltValue="DqFYoyoIOkNm3bsjbp91sw==" spinCount="100000" sheet="1" objects="1" scenarios="1"/>
  <phoneticPr fontId="22" type="noConversion"/>
  <pageMargins left="0.7" right="0.7" top="0.75" bottom="0.75" header="0.3" footer="0.3"/>
  <pageSetup paperSize="9" scale="48" orientation="portrait" horizontalDpi="200" verticalDpi="200" r:id="rId1"/>
  <extLst>
    <ext xmlns:x14="http://schemas.microsoft.com/office/spreadsheetml/2009/9/main" uri="{78C0D931-6437-407d-A8EE-F0AAD7539E65}">
      <x14:conditionalFormattings>
        <x14:conditionalFormatting xmlns:xm="http://schemas.microsoft.com/office/excel/2006/main">
          <x14:cfRule type="expression" priority="16" id="{813F860B-4660-49CE-B2B7-A2021A090020}">
            <xm:f>Points!C$20=5</xm:f>
            <x14:dxf>
              <font>
                <color rgb="FFFFFFFF"/>
              </font>
              <fill>
                <patternFill>
                  <bgColor theme="5" tint="-0.24994659260841701"/>
                </patternFill>
              </fill>
            </x14:dxf>
          </x14:cfRule>
          <x14:cfRule type="expression" priority="17" id="{F999F637-4CCA-41E2-93D3-F6A0BE15EDF9}">
            <xm:f>Points!C$20=4</xm:f>
            <x14:dxf>
              <fill>
                <patternFill>
                  <bgColor theme="5" tint="0.39994506668294322"/>
                </patternFill>
              </fill>
            </x14:dxf>
          </x14:cfRule>
          <x14:cfRule type="expression" priority="18" id="{424AD3DF-5E08-4439-A85E-6AB807AE200B}">
            <xm:f>Points!C$20=3</xm:f>
            <x14:dxf>
              <fill>
                <patternFill>
                  <bgColor theme="5" tint="0.59996337778862885"/>
                </patternFill>
              </fill>
            </x14:dxf>
          </x14:cfRule>
          <x14:cfRule type="expression" priority="19" id="{4BB621E1-3F93-4DB1-986E-DD3125894FFC}">
            <xm:f>Points!C$20=2</xm:f>
            <x14:dxf>
              <fill>
                <patternFill>
                  <bgColor theme="5" tint="0.79998168889431442"/>
                </patternFill>
              </fill>
            </x14:dxf>
          </x14:cfRule>
          <x14:cfRule type="expression" priority="20" id="{D9415089-F182-4D3B-9402-4E676EA03829}">
            <xm:f>Points!C$20=1</xm:f>
            <x14:dxf>
              <fill>
                <patternFill patternType="solid">
                  <bgColor rgb="FFFFFFFF"/>
                </patternFill>
              </fill>
            </x14:dxf>
          </x14:cfRule>
          <xm:sqref>C3:AA3</xm:sqref>
        </x14:conditionalFormatting>
        <x14:conditionalFormatting xmlns:xm="http://schemas.microsoft.com/office/excel/2006/main">
          <x14:cfRule type="expression" priority="11" id="{C088974D-8089-4B02-A113-B80766B388ED}">
            <xm:f>Points!C30=5</xm:f>
            <x14:dxf>
              <font>
                <color rgb="FFFFFFFF"/>
              </font>
              <fill>
                <patternFill>
                  <bgColor theme="5" tint="-0.24994659260841701"/>
                </patternFill>
              </fill>
            </x14:dxf>
          </x14:cfRule>
          <x14:cfRule type="expression" priority="12" id="{7A3B596A-971C-4B35-9F0E-A6B4EA0A3B5B}">
            <xm:f>Points!C30=4</xm:f>
            <x14:dxf>
              <fill>
                <patternFill>
                  <bgColor theme="5" tint="0.39994506668294322"/>
                </patternFill>
              </fill>
            </x14:dxf>
          </x14:cfRule>
          <x14:cfRule type="expression" priority="13" id="{5434FA1D-07C1-4770-BBA2-E528BB9265A8}">
            <xm:f>Points!C30=3</xm:f>
            <x14:dxf>
              <fill>
                <patternFill>
                  <bgColor theme="5" tint="0.59996337778862885"/>
                </patternFill>
              </fill>
            </x14:dxf>
          </x14:cfRule>
          <x14:cfRule type="expression" priority="14" id="{741E3983-DFFD-458F-8781-4078839858AE}">
            <xm:f>Points!C30=2</xm:f>
            <x14:dxf>
              <fill>
                <patternFill>
                  <bgColor theme="5" tint="0.79998168889431442"/>
                </patternFill>
              </fill>
            </x14:dxf>
          </x14:cfRule>
          <x14:cfRule type="expression" priority="15" id="{704983ED-A11E-4839-B0DE-25D3C86D96FC}">
            <xm:f>Points!C30=1</xm:f>
            <x14:dxf>
              <fill>
                <patternFill>
                  <bgColor rgb="FFFFFFFF"/>
                </patternFill>
              </fill>
            </x14:dxf>
          </x14:cfRule>
          <xm:sqref>C4:AA5</xm:sqref>
        </x14:conditionalFormatting>
        <x14:conditionalFormatting xmlns:xm="http://schemas.microsoft.com/office/excel/2006/main">
          <x14:cfRule type="expression" priority="6" id="{3CCCD6C2-877E-4A96-8551-00A72AF0D364}">
            <xm:f>Points!C$34=5</xm:f>
            <x14:dxf>
              <font>
                <color rgb="FFFFFFFF"/>
              </font>
              <fill>
                <patternFill>
                  <bgColor theme="5" tint="-0.24994659260841701"/>
                </patternFill>
              </fill>
            </x14:dxf>
          </x14:cfRule>
          <x14:cfRule type="expression" priority="7" id="{8F288CF9-0A42-4C73-99F6-475465D91F48}">
            <xm:f>Points!C$34=4</xm:f>
            <x14:dxf>
              <fill>
                <patternFill>
                  <bgColor theme="5" tint="0.39994506668294322"/>
                </patternFill>
              </fill>
            </x14:dxf>
          </x14:cfRule>
          <x14:cfRule type="expression" priority="8" id="{CF622413-B84A-4A56-9726-1857DA50C3AE}">
            <xm:f>Points!C$34=3</xm:f>
            <x14:dxf>
              <fill>
                <patternFill>
                  <bgColor theme="5" tint="0.59996337778862885"/>
                </patternFill>
              </fill>
            </x14:dxf>
          </x14:cfRule>
          <x14:cfRule type="expression" priority="9" id="{CFAC1283-1180-406D-B447-50BC687F1C6B}">
            <xm:f>Points!C$34=2</xm:f>
            <x14:dxf>
              <fill>
                <patternFill>
                  <bgColor theme="5" tint="0.79998168889431442"/>
                </patternFill>
              </fill>
            </x14:dxf>
          </x14:cfRule>
          <x14:cfRule type="expression" priority="10" id="{A9C45F21-68DE-4224-9061-E1A7270E1CCE}">
            <xm:f>Points!C$34=1</xm:f>
            <x14:dxf>
              <fill>
                <patternFill>
                  <bgColor rgb="FFFFFFFF"/>
                </patternFill>
              </fill>
            </x14:dxf>
          </x14:cfRule>
          <xm:sqref>C6:AA6</xm:sqref>
        </x14:conditionalFormatting>
        <x14:conditionalFormatting xmlns:xm="http://schemas.microsoft.com/office/excel/2006/main">
          <x14:cfRule type="expression" priority="1" id="{1F56AA3D-87A4-44EB-93D0-0CA6B1C17184}">
            <xm:f>Points!C42=5</xm:f>
            <x14:dxf>
              <font>
                <color rgb="FFFFFFFF"/>
              </font>
              <fill>
                <patternFill>
                  <bgColor theme="5" tint="-0.24994659260841701"/>
                </patternFill>
              </fill>
            </x14:dxf>
          </x14:cfRule>
          <x14:cfRule type="expression" priority="2" id="{382AAA59-2BDA-4740-B1DB-E2CCB8BD9652}">
            <xm:f>Points!C42=4</xm:f>
            <x14:dxf>
              <fill>
                <patternFill>
                  <bgColor theme="5" tint="0.39994506668294322"/>
                </patternFill>
              </fill>
            </x14:dxf>
          </x14:cfRule>
          <x14:cfRule type="expression" priority="3" id="{B69A3C72-B99E-464F-B0D0-1B46B4E8E4E7}">
            <xm:f>Points!C42=3</xm:f>
            <x14:dxf>
              <fill>
                <patternFill>
                  <bgColor theme="5" tint="0.59996337778862885"/>
                </patternFill>
              </fill>
            </x14:dxf>
          </x14:cfRule>
          <x14:cfRule type="expression" priority="4" id="{EE80B47F-B06C-44B6-A6C9-BB84141872B3}">
            <xm:f>Points!C42=2</xm:f>
            <x14:dxf>
              <fill>
                <patternFill>
                  <bgColor theme="5" tint="0.79998168889431442"/>
                </patternFill>
              </fill>
            </x14:dxf>
          </x14:cfRule>
          <x14:cfRule type="expression" priority="5" id="{C02896E7-0740-4EF9-995B-62E6C7EF70F5}">
            <xm:f>Points!C42=1</xm:f>
            <x14:dxf>
              <fill>
                <patternFill>
                  <bgColor rgb="FFFFFFFF"/>
                </patternFill>
              </fill>
            </x14:dxf>
          </x14:cfRule>
          <xm:sqref>C7:AA10</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5"/>
  </sheetPr>
  <dimension ref="A1:AA1000"/>
  <sheetViews>
    <sheetView workbookViewId="0">
      <pane xSplit="2" topLeftCell="D1" activePane="topRight" state="frozen"/>
      <selection activeCell="D14" sqref="D14"/>
      <selection pane="topRight" activeCell="E2" sqref="E2"/>
    </sheetView>
  </sheetViews>
  <sheetFormatPr defaultColWidth="14.44140625" defaultRowHeight="15" customHeight="1"/>
  <cols>
    <col min="1" max="1" width="99.33203125" customWidth="1"/>
    <col min="2" max="2" width="37.33203125" customWidth="1"/>
    <col min="3" max="3" width="22.5546875" customWidth="1"/>
    <col min="4" max="13" width="22.33203125" customWidth="1"/>
    <col min="14" max="27" width="38.33203125" hidden="1" customWidth="1"/>
  </cols>
  <sheetData>
    <row r="1" spans="1:27" ht="14.25" customHeight="1">
      <c r="A1" s="30" t="s">
        <v>552</v>
      </c>
      <c r="B1" s="31" t="s">
        <v>435</v>
      </c>
      <c r="C1" s="33" t="str">
        <f>'A. Legal status'!C$1</f>
        <v>Patent 1</v>
      </c>
      <c r="D1" s="33" t="str">
        <f>'A. Legal status'!D$1</f>
        <v>Patent 2</v>
      </c>
      <c r="E1" s="33" t="str">
        <f>'A. Legal status'!E$1</f>
        <v>Patent 3</v>
      </c>
      <c r="F1" s="33" t="str">
        <f>'A. Legal status'!F$1</f>
        <v>Patent 4</v>
      </c>
      <c r="G1" s="33" t="str">
        <f>'A. Legal status'!G$1</f>
        <v>Patent 5</v>
      </c>
      <c r="H1" s="33" t="str">
        <f>'A. Legal status'!H$1</f>
        <v>Patent 6</v>
      </c>
      <c r="I1" s="33" t="str">
        <f>'A. Legal status'!I$1</f>
        <v>Patent 7</v>
      </c>
      <c r="J1" s="33" t="str">
        <f>'A. Legal status'!J$1</f>
        <v>Patent 8</v>
      </c>
      <c r="K1" s="33" t="str">
        <f>'A. Legal status'!K$1</f>
        <v>Patent 9</v>
      </c>
      <c r="L1" s="33" t="str">
        <f>'A. Legal status'!L$1</f>
        <v>Patent 10</v>
      </c>
      <c r="M1" s="33" t="str">
        <f>'A. Legal status'!M$1</f>
        <v>Patent 11</v>
      </c>
      <c r="N1" s="33" t="str">
        <f>'A. Legal status'!N$1</f>
        <v>Patent 12</v>
      </c>
      <c r="O1" s="33" t="str">
        <f>'A. Legal status'!O$1</f>
        <v>Patent 13</v>
      </c>
      <c r="P1" s="33" t="str">
        <f>'A. Legal status'!P$1</f>
        <v>Patent 14</v>
      </c>
      <c r="Q1" s="33" t="str">
        <f>'A. Legal status'!Q$1</f>
        <v>Patent 15</v>
      </c>
      <c r="R1" s="33" t="str">
        <f>'A. Legal status'!R$1</f>
        <v>Patent 16</v>
      </c>
      <c r="S1" s="33" t="str">
        <f>'A. Legal status'!S$1</f>
        <v>Patent 17</v>
      </c>
      <c r="T1" s="33" t="str">
        <f>'A. Legal status'!T$1</f>
        <v>Patent 18</v>
      </c>
      <c r="U1" s="33" t="str">
        <f>'A. Legal status'!U$1</f>
        <v>Patent 19</v>
      </c>
      <c r="V1" s="33" t="str">
        <f>'A. Legal status'!V$1</f>
        <v>Patent 20</v>
      </c>
      <c r="W1" s="33" t="str">
        <f>'A. Legal status'!W$1</f>
        <v>Patent 21</v>
      </c>
      <c r="X1" s="33" t="str">
        <f>'A. Legal status'!X$1</f>
        <v>Patent 22</v>
      </c>
      <c r="Y1" s="33" t="str">
        <f>'A. Legal status'!Y$1</f>
        <v>Patent 23</v>
      </c>
      <c r="Z1" s="33" t="str">
        <f>'A. Legal status'!Z$1</f>
        <v>Patent 24</v>
      </c>
      <c r="AA1" s="33" t="str">
        <f>'A. Legal status'!AA$1</f>
        <v>Patent 25</v>
      </c>
    </row>
    <row r="2" spans="1:27" ht="14.25" customHeight="1">
      <c r="A2" s="26" t="str">
        <f>IF('Original questions and answers'!AL34=0,'Adapted questions and answers'!F34,'Adapted questions and answers'!F34&amp;" (ADAPTED)")</f>
        <v>E1: Is the object of the patent to secure position held in existing markets?</v>
      </c>
      <c r="B2" s="36" t="s">
        <v>353</v>
      </c>
      <c r="C2" s="59" t="s">
        <v>553</v>
      </c>
      <c r="D2" s="59" t="s">
        <v>554</v>
      </c>
      <c r="E2" s="59" t="s">
        <v>39</v>
      </c>
      <c r="F2" s="59" t="s">
        <v>39</v>
      </c>
      <c r="G2" s="59" t="s">
        <v>39</v>
      </c>
      <c r="H2" s="59" t="s">
        <v>39</v>
      </c>
      <c r="I2" s="59" t="s">
        <v>39</v>
      </c>
      <c r="J2" s="59" t="s">
        <v>39</v>
      </c>
      <c r="K2" s="59" t="s">
        <v>39</v>
      </c>
      <c r="L2" s="59" t="s">
        <v>39</v>
      </c>
      <c r="M2" s="59" t="s">
        <v>39</v>
      </c>
      <c r="N2" s="59" t="s">
        <v>39</v>
      </c>
      <c r="O2" s="59" t="s">
        <v>39</v>
      </c>
      <c r="P2" s="59" t="s">
        <v>39</v>
      </c>
      <c r="Q2" s="59" t="s">
        <v>39</v>
      </c>
      <c r="R2" s="59" t="s">
        <v>39</v>
      </c>
      <c r="S2" s="59" t="s">
        <v>39</v>
      </c>
      <c r="T2" s="59" t="s">
        <v>39</v>
      </c>
      <c r="U2" s="59" t="s">
        <v>39</v>
      </c>
      <c r="V2" s="59" t="s">
        <v>39</v>
      </c>
      <c r="W2" s="59" t="s">
        <v>39</v>
      </c>
      <c r="X2" s="59" t="s">
        <v>39</v>
      </c>
      <c r="Y2" s="59" t="s">
        <v>39</v>
      </c>
      <c r="Z2" s="59" t="s">
        <v>39</v>
      </c>
      <c r="AA2" s="59" t="s">
        <v>39</v>
      </c>
    </row>
    <row r="3" spans="1:27" ht="14.25" customHeight="1">
      <c r="A3" s="26" t="str">
        <f>IF('Original questions and answers'!AL35=0,'Adapted questions and answers'!F35,'Adapted questions and answers'!F35&amp;" (ADAPTED)")</f>
        <v>E2: Is the object of the patent to win new markets?</v>
      </c>
      <c r="B3" s="36" t="s">
        <v>363</v>
      </c>
      <c r="C3" s="59" t="s">
        <v>554</v>
      </c>
      <c r="D3" s="59" t="s">
        <v>555</v>
      </c>
      <c r="E3" s="59" t="s">
        <v>39</v>
      </c>
      <c r="F3" s="59" t="s">
        <v>39</v>
      </c>
      <c r="G3" s="59" t="s">
        <v>39</v>
      </c>
      <c r="H3" s="59" t="s">
        <v>39</v>
      </c>
      <c r="I3" s="59" t="s">
        <v>39</v>
      </c>
      <c r="J3" s="59" t="s">
        <v>39</v>
      </c>
      <c r="K3" s="59" t="s">
        <v>39</v>
      </c>
      <c r="L3" s="59" t="s">
        <v>39</v>
      </c>
      <c r="M3" s="59" t="s">
        <v>39</v>
      </c>
      <c r="N3" s="59" t="s">
        <v>39</v>
      </c>
      <c r="O3" s="59" t="s">
        <v>39</v>
      </c>
      <c r="P3" s="59" t="s">
        <v>39</v>
      </c>
      <c r="Q3" s="59" t="s">
        <v>39</v>
      </c>
      <c r="R3" s="59" t="s">
        <v>39</v>
      </c>
      <c r="S3" s="59" t="s">
        <v>39</v>
      </c>
      <c r="T3" s="59" t="s">
        <v>39</v>
      </c>
      <c r="U3" s="59" t="s">
        <v>39</v>
      </c>
      <c r="V3" s="59" t="s">
        <v>39</v>
      </c>
      <c r="W3" s="59" t="s">
        <v>39</v>
      </c>
      <c r="X3" s="59" t="s">
        <v>39</v>
      </c>
      <c r="Y3" s="59" t="s">
        <v>39</v>
      </c>
      <c r="Z3" s="59" t="s">
        <v>39</v>
      </c>
      <c r="AA3" s="59" t="s">
        <v>39</v>
      </c>
    </row>
    <row r="4" spans="1:27" ht="14.25" customHeight="1">
      <c r="A4" s="26" t="str">
        <f>IF('Original questions and answers'!AL36=0,'Adapted questions and answers'!F36,'Adapted questions and answers'!F36&amp;" (ADAPTED)")</f>
        <v>E3: Is the object of the patent part of an image-building process?</v>
      </c>
      <c r="B4" s="36" t="s">
        <v>368</v>
      </c>
      <c r="C4" s="59" t="s">
        <v>553</v>
      </c>
      <c r="D4" s="59" t="s">
        <v>553</v>
      </c>
      <c r="E4" s="59" t="s">
        <v>39</v>
      </c>
      <c r="F4" s="59" t="s">
        <v>39</v>
      </c>
      <c r="G4" s="59" t="s">
        <v>39</v>
      </c>
      <c r="H4" s="59" t="s">
        <v>39</v>
      </c>
      <c r="I4" s="59" t="s">
        <v>39</v>
      </c>
      <c r="J4" s="59" t="s">
        <v>39</v>
      </c>
      <c r="K4" s="59" t="s">
        <v>39</v>
      </c>
      <c r="L4" s="59" t="s">
        <v>39</v>
      </c>
      <c r="M4" s="59" t="s">
        <v>39</v>
      </c>
      <c r="N4" s="59" t="s">
        <v>39</v>
      </c>
      <c r="O4" s="59" t="s">
        <v>39</v>
      </c>
      <c r="P4" s="59" t="s">
        <v>39</v>
      </c>
      <c r="Q4" s="59" t="s">
        <v>39</v>
      </c>
      <c r="R4" s="59" t="s">
        <v>39</v>
      </c>
      <c r="S4" s="59" t="s">
        <v>39</v>
      </c>
      <c r="T4" s="59" t="s">
        <v>39</v>
      </c>
      <c r="U4" s="59" t="s">
        <v>39</v>
      </c>
      <c r="V4" s="59" t="s">
        <v>39</v>
      </c>
      <c r="W4" s="59" t="s">
        <v>39</v>
      </c>
      <c r="X4" s="59" t="s">
        <v>39</v>
      </c>
      <c r="Y4" s="59" t="s">
        <v>39</v>
      </c>
      <c r="Z4" s="59" t="s">
        <v>39</v>
      </c>
      <c r="AA4" s="59" t="s">
        <v>39</v>
      </c>
    </row>
    <row r="5" spans="1:27" ht="14.25" customHeight="1">
      <c r="A5" s="26" t="str">
        <f>IF('Original questions and answers'!AL37=0,'Adapted questions and answers'!F37,'Adapted questions and answers'!F37&amp;" (ADAPTED)")</f>
        <v>E4: Is the object of the patent to ensure "freedom to operate" - to ensure the space for your own development activities?</v>
      </c>
      <c r="B5" s="36" t="s">
        <v>373</v>
      </c>
      <c r="C5" s="59" t="s">
        <v>555</v>
      </c>
      <c r="D5" s="59" t="s">
        <v>556</v>
      </c>
      <c r="E5" s="59" t="s">
        <v>39</v>
      </c>
      <c r="F5" s="59" t="s">
        <v>39</v>
      </c>
      <c r="G5" s="59" t="s">
        <v>39</v>
      </c>
      <c r="H5" s="59" t="s">
        <v>39</v>
      </c>
      <c r="I5" s="59" t="s">
        <v>39</v>
      </c>
      <c r="J5" s="59" t="s">
        <v>39</v>
      </c>
      <c r="K5" s="59" t="s">
        <v>39</v>
      </c>
      <c r="L5" s="59" t="s">
        <v>39</v>
      </c>
      <c r="M5" s="59" t="s">
        <v>39</v>
      </c>
      <c r="N5" s="59" t="s">
        <v>39</v>
      </c>
      <c r="O5" s="59" t="s">
        <v>39</v>
      </c>
      <c r="P5" s="59" t="s">
        <v>39</v>
      </c>
      <c r="Q5" s="59" t="s">
        <v>39</v>
      </c>
      <c r="R5" s="59" t="s">
        <v>39</v>
      </c>
      <c r="S5" s="59" t="s">
        <v>39</v>
      </c>
      <c r="T5" s="59" t="s">
        <v>39</v>
      </c>
      <c r="U5" s="59" t="s">
        <v>39</v>
      </c>
      <c r="V5" s="59" t="s">
        <v>39</v>
      </c>
      <c r="W5" s="59" t="s">
        <v>39</v>
      </c>
      <c r="X5" s="59" t="s">
        <v>39</v>
      </c>
      <c r="Y5" s="59" t="s">
        <v>39</v>
      </c>
      <c r="Z5" s="59" t="s">
        <v>39</v>
      </c>
      <c r="AA5" s="59" t="s">
        <v>39</v>
      </c>
    </row>
    <row r="6" spans="1:27" ht="14.25" customHeight="1">
      <c r="A6" s="26" t="str">
        <f>IF('Original questions and answers'!AL38=0,'Adapted questions and answers'!F38,'Adapted questions and answers'!F38&amp;" (ADAPTED)")</f>
        <v>E5: Is the object of the patent to restrict competitive development?</v>
      </c>
      <c r="B6" s="36" t="s">
        <v>557</v>
      </c>
      <c r="C6" s="59" t="s">
        <v>558</v>
      </c>
      <c r="D6" s="59" t="s">
        <v>558</v>
      </c>
      <c r="E6" s="59" t="s">
        <v>39</v>
      </c>
      <c r="F6" s="59" t="s">
        <v>39</v>
      </c>
      <c r="G6" s="59" t="s">
        <v>39</v>
      </c>
      <c r="H6" s="59" t="s">
        <v>39</v>
      </c>
      <c r="I6" s="59" t="s">
        <v>39</v>
      </c>
      <c r="J6" s="59" t="s">
        <v>39</v>
      </c>
      <c r="K6" s="59" t="s">
        <v>39</v>
      </c>
      <c r="L6" s="59" t="s">
        <v>39</v>
      </c>
      <c r="M6" s="59" t="s">
        <v>39</v>
      </c>
      <c r="N6" s="59" t="s">
        <v>39</v>
      </c>
      <c r="O6" s="59" t="s">
        <v>39</v>
      </c>
      <c r="P6" s="59" t="s">
        <v>39</v>
      </c>
      <c r="Q6" s="59" t="s">
        <v>39</v>
      </c>
      <c r="R6" s="59" t="s">
        <v>39</v>
      </c>
      <c r="S6" s="59" t="s">
        <v>39</v>
      </c>
      <c r="T6" s="59" t="s">
        <v>39</v>
      </c>
      <c r="U6" s="59" t="s">
        <v>39</v>
      </c>
      <c r="V6" s="59" t="s">
        <v>39</v>
      </c>
      <c r="W6" s="59" t="s">
        <v>39</v>
      </c>
      <c r="X6" s="59" t="s">
        <v>39</v>
      </c>
      <c r="Y6" s="59" t="s">
        <v>39</v>
      </c>
      <c r="Z6" s="59" t="s">
        <v>39</v>
      </c>
      <c r="AA6" s="59" t="s">
        <v>39</v>
      </c>
    </row>
    <row r="7" spans="1:27" ht="14.25" customHeight="1">
      <c r="A7" s="26" t="str">
        <f>IF('Original questions and answers'!AL39=0,'Adapted questions and answers'!F39,'Adapted questions and answers'!F39&amp;" (ADAPTED)")</f>
        <v>E6: Does the company use the patent for licence or sales agreements?</v>
      </c>
      <c r="B7" s="36" t="s">
        <v>383</v>
      </c>
      <c r="C7" s="59" t="s">
        <v>554</v>
      </c>
      <c r="D7" s="59" t="s">
        <v>556</v>
      </c>
      <c r="E7" s="59" t="s">
        <v>39</v>
      </c>
      <c r="F7" s="59" t="s">
        <v>39</v>
      </c>
      <c r="G7" s="59" t="s">
        <v>39</v>
      </c>
      <c r="H7" s="59" t="s">
        <v>39</v>
      </c>
      <c r="I7" s="59" t="s">
        <v>39</v>
      </c>
      <c r="J7" s="59" t="s">
        <v>39</v>
      </c>
      <c r="K7" s="59" t="s">
        <v>39</v>
      </c>
      <c r="L7" s="59" t="s">
        <v>39</v>
      </c>
      <c r="M7" s="59" t="s">
        <v>39</v>
      </c>
      <c r="N7" s="59" t="s">
        <v>39</v>
      </c>
      <c r="O7" s="59" t="s">
        <v>39</v>
      </c>
      <c r="P7" s="59" t="s">
        <v>39</v>
      </c>
      <c r="Q7" s="59" t="s">
        <v>39</v>
      </c>
      <c r="R7" s="59" t="s">
        <v>39</v>
      </c>
      <c r="S7" s="59" t="s">
        <v>39</v>
      </c>
      <c r="T7" s="59" t="s">
        <v>39</v>
      </c>
      <c r="U7" s="59" t="s">
        <v>39</v>
      </c>
      <c r="V7" s="59" t="s">
        <v>39</v>
      </c>
      <c r="W7" s="59" t="s">
        <v>39</v>
      </c>
      <c r="X7" s="59" t="s">
        <v>39</v>
      </c>
      <c r="Y7" s="59" t="s">
        <v>39</v>
      </c>
      <c r="Z7" s="59" t="s">
        <v>39</v>
      </c>
      <c r="AA7" s="59" t="s">
        <v>39</v>
      </c>
    </row>
    <row r="8" spans="1:27" ht="14.25" customHeight="1">
      <c r="A8" s="26" t="str">
        <f>IF('Original questions and answers'!AL40=0,'Adapted questions and answers'!F40,'Adapted questions and answers'!F40&amp;" (ADAPTED)")</f>
        <v>E7: Does the patent form part of the company's core-technology areas?</v>
      </c>
      <c r="B8" s="36" t="s">
        <v>388</v>
      </c>
      <c r="C8" s="59" t="s">
        <v>555</v>
      </c>
      <c r="D8" s="59" t="s">
        <v>553</v>
      </c>
      <c r="E8" s="59" t="s">
        <v>39</v>
      </c>
      <c r="F8" s="59" t="s">
        <v>39</v>
      </c>
      <c r="G8" s="59" t="s">
        <v>39</v>
      </c>
      <c r="H8" s="59" t="s">
        <v>39</v>
      </c>
      <c r="I8" s="59" t="s">
        <v>39</v>
      </c>
      <c r="J8" s="59" t="s">
        <v>39</v>
      </c>
      <c r="K8" s="59" t="s">
        <v>39</v>
      </c>
      <c r="L8" s="59" t="s">
        <v>39</v>
      </c>
      <c r="M8" s="59" t="s">
        <v>39</v>
      </c>
      <c r="N8" s="59" t="s">
        <v>39</v>
      </c>
      <c r="O8" s="59" t="s">
        <v>39</v>
      </c>
      <c r="P8" s="59" t="s">
        <v>39</v>
      </c>
      <c r="Q8" s="59" t="s">
        <v>39</v>
      </c>
      <c r="R8" s="59" t="s">
        <v>39</v>
      </c>
      <c r="S8" s="59" t="s">
        <v>39</v>
      </c>
      <c r="T8" s="59" t="s">
        <v>39</v>
      </c>
      <c r="U8" s="59" t="s">
        <v>39</v>
      </c>
      <c r="V8" s="59" t="s">
        <v>39</v>
      </c>
      <c r="W8" s="59" t="s">
        <v>39</v>
      </c>
      <c r="X8" s="59" t="s">
        <v>39</v>
      </c>
      <c r="Y8" s="59" t="s">
        <v>39</v>
      </c>
      <c r="Z8" s="59" t="s">
        <v>39</v>
      </c>
      <c r="AA8" s="59" t="s">
        <v>39</v>
      </c>
    </row>
    <row r="9" spans="1:27" ht="14.25" customHeight="1">
      <c r="A9" s="26" t="str">
        <f>IF('Original questions and answers'!AL41=0,'Adapted questions and answers'!F41,'Adapted questions and answers'!F41&amp;" (ADAPTED)")</f>
        <v>E8: Is there alignment between the patent and the company's business strategy?</v>
      </c>
      <c r="B9" s="36" t="s">
        <v>393</v>
      </c>
      <c r="C9" s="59" t="s">
        <v>553</v>
      </c>
      <c r="D9" s="59" t="s">
        <v>555</v>
      </c>
      <c r="E9" s="59" t="s">
        <v>39</v>
      </c>
      <c r="F9" s="59" t="s">
        <v>39</v>
      </c>
      <c r="G9" s="59" t="s">
        <v>39</v>
      </c>
      <c r="H9" s="59" t="s">
        <v>39</v>
      </c>
      <c r="I9" s="59" t="s">
        <v>39</v>
      </c>
      <c r="J9" s="59" t="s">
        <v>39</v>
      </c>
      <c r="K9" s="59" t="s">
        <v>39</v>
      </c>
      <c r="L9" s="59" t="s">
        <v>39</v>
      </c>
      <c r="M9" s="59" t="s">
        <v>39</v>
      </c>
      <c r="N9" s="59" t="s">
        <v>39</v>
      </c>
      <c r="O9" s="59" t="s">
        <v>39</v>
      </c>
      <c r="P9" s="59" t="s">
        <v>39</v>
      </c>
      <c r="Q9" s="59" t="s">
        <v>39</v>
      </c>
      <c r="R9" s="59" t="s">
        <v>39</v>
      </c>
      <c r="S9" s="59" t="s">
        <v>39</v>
      </c>
      <c r="T9" s="59" t="s">
        <v>39</v>
      </c>
      <c r="U9" s="59" t="s">
        <v>39</v>
      </c>
      <c r="V9" s="59" t="s">
        <v>39</v>
      </c>
      <c r="W9" s="59" t="s">
        <v>39</v>
      </c>
      <c r="X9" s="59" t="s">
        <v>39</v>
      </c>
      <c r="Y9" s="59" t="s">
        <v>39</v>
      </c>
      <c r="Z9" s="59" t="s">
        <v>39</v>
      </c>
      <c r="AA9" s="59" t="s">
        <v>39</v>
      </c>
    </row>
    <row r="10" spans="1:27" ht="14.25" customHeight="1"/>
    <row r="11" spans="1:27" ht="14.25" customHeight="1">
      <c r="A11" s="216" t="s">
        <v>476</v>
      </c>
      <c r="B11" s="217"/>
      <c r="C11" s="11" t="str">
        <f>"Enter comment relating to "&amp;C1&amp;" below:"</f>
        <v>Enter comment relating to Patent 1 below:</v>
      </c>
      <c r="D11" s="11" t="str">
        <f t="shared" ref="D11:AA11" si="0">"Enter comment relating to "&amp;D1&amp;" below:"</f>
        <v>Enter comment relating to Patent 2 below:</v>
      </c>
      <c r="E11" s="11" t="str">
        <f t="shared" si="0"/>
        <v>Enter comment relating to Patent 3 below:</v>
      </c>
      <c r="F11" s="11" t="str">
        <f t="shared" si="0"/>
        <v>Enter comment relating to Patent 4 below:</v>
      </c>
      <c r="G11" s="11" t="str">
        <f t="shared" si="0"/>
        <v>Enter comment relating to Patent 5 below:</v>
      </c>
      <c r="H11" s="11" t="str">
        <f t="shared" si="0"/>
        <v>Enter comment relating to Patent 6 below:</v>
      </c>
      <c r="I11" s="11" t="str">
        <f t="shared" si="0"/>
        <v>Enter comment relating to Patent 7 below:</v>
      </c>
      <c r="J11" s="11" t="str">
        <f t="shared" si="0"/>
        <v>Enter comment relating to Patent 8 below:</v>
      </c>
      <c r="K11" s="11" t="str">
        <f t="shared" si="0"/>
        <v>Enter comment relating to Patent 9 below:</v>
      </c>
      <c r="L11" s="11" t="str">
        <f t="shared" si="0"/>
        <v>Enter comment relating to Patent 10 below:</v>
      </c>
      <c r="M11" s="11" t="str">
        <f t="shared" si="0"/>
        <v>Enter comment relating to Patent 11 below:</v>
      </c>
      <c r="N11" s="11" t="str">
        <f t="shared" si="0"/>
        <v>Enter comment relating to Patent 12 below:</v>
      </c>
      <c r="O11" s="11" t="str">
        <f t="shared" si="0"/>
        <v>Enter comment relating to Patent 13 below:</v>
      </c>
      <c r="P11" s="11" t="str">
        <f t="shared" si="0"/>
        <v>Enter comment relating to Patent 14 below:</v>
      </c>
      <c r="Q11" s="11" t="str">
        <f t="shared" si="0"/>
        <v>Enter comment relating to Patent 15 below:</v>
      </c>
      <c r="R11" s="11" t="str">
        <f t="shared" si="0"/>
        <v>Enter comment relating to Patent 16 below:</v>
      </c>
      <c r="S11" s="11" t="str">
        <f t="shared" si="0"/>
        <v>Enter comment relating to Patent 17 below:</v>
      </c>
      <c r="T11" s="11" t="str">
        <f t="shared" si="0"/>
        <v>Enter comment relating to Patent 18 below:</v>
      </c>
      <c r="U11" s="11" t="str">
        <f t="shared" si="0"/>
        <v>Enter comment relating to Patent 19 below:</v>
      </c>
      <c r="V11" s="11" t="str">
        <f t="shared" si="0"/>
        <v>Enter comment relating to Patent 20 below:</v>
      </c>
      <c r="W11" s="11" t="str">
        <f t="shared" si="0"/>
        <v>Enter comment relating to Patent 21 below:</v>
      </c>
      <c r="X11" s="11" t="str">
        <f t="shared" si="0"/>
        <v>Enter comment relating to Patent 22 below:</v>
      </c>
      <c r="Y11" s="11" t="str">
        <f t="shared" si="0"/>
        <v>Enter comment relating to Patent 23 below:</v>
      </c>
      <c r="Z11" s="11" t="str">
        <f t="shared" si="0"/>
        <v>Enter comment relating to Patent 24 below:</v>
      </c>
      <c r="AA11" s="12" t="str">
        <f t="shared" si="0"/>
        <v>Enter comment relating to Patent 25 below:</v>
      </c>
    </row>
    <row r="12" spans="1:27" ht="14.4">
      <c r="A12" s="214" t="str">
        <f>A2</f>
        <v>E1: Is the object of the patent to secure position held in existing markets?</v>
      </c>
      <c r="B12" s="215"/>
      <c r="C12" s="126"/>
      <c r="D12" s="179"/>
      <c r="E12" s="179"/>
      <c r="F12" s="127"/>
      <c r="G12" s="127"/>
      <c r="H12" s="127"/>
      <c r="I12" s="127"/>
      <c r="J12" s="127"/>
      <c r="K12" s="127"/>
      <c r="L12" s="127"/>
      <c r="M12" s="127"/>
      <c r="N12" s="127"/>
      <c r="O12" s="127"/>
      <c r="P12" s="127"/>
      <c r="Q12" s="127"/>
      <c r="R12" s="127"/>
      <c r="S12" s="127"/>
      <c r="T12" s="127"/>
      <c r="U12" s="127"/>
      <c r="V12" s="127"/>
      <c r="W12" s="127"/>
      <c r="X12" s="127"/>
      <c r="Y12" s="127"/>
      <c r="Z12" s="127"/>
      <c r="AA12" s="127"/>
    </row>
    <row r="13" spans="1:27" ht="14.4">
      <c r="A13" s="214" t="str">
        <f t="shared" ref="A13:A19" si="1">A3</f>
        <v>E2: Is the object of the patent to win new markets?</v>
      </c>
      <c r="B13" s="215"/>
      <c r="C13" s="126"/>
      <c r="D13" s="126"/>
      <c r="E13" s="179"/>
      <c r="F13" s="127"/>
      <c r="G13" s="127"/>
      <c r="H13" s="127"/>
      <c r="I13" s="127"/>
      <c r="J13" s="127"/>
      <c r="K13" s="127"/>
      <c r="L13" s="127"/>
      <c r="M13" s="127"/>
      <c r="N13" s="127"/>
      <c r="O13" s="127"/>
      <c r="P13" s="127"/>
      <c r="Q13" s="127"/>
      <c r="R13" s="127"/>
      <c r="S13" s="127"/>
      <c r="T13" s="127"/>
      <c r="U13" s="127"/>
      <c r="V13" s="127"/>
      <c r="W13" s="127"/>
      <c r="X13" s="127"/>
      <c r="Y13" s="127"/>
      <c r="Z13" s="127"/>
      <c r="AA13" s="127"/>
    </row>
    <row r="14" spans="1:27" ht="14.4">
      <c r="A14" s="214" t="str">
        <f t="shared" si="1"/>
        <v>E3: Is the object of the patent part of an image-building process?</v>
      </c>
      <c r="B14" s="215"/>
      <c r="C14" s="126"/>
      <c r="D14" s="127"/>
      <c r="E14" s="127"/>
      <c r="F14" s="127"/>
      <c r="G14" s="127"/>
      <c r="H14" s="127"/>
      <c r="I14" s="127"/>
      <c r="J14" s="127"/>
      <c r="K14" s="127"/>
      <c r="L14" s="127"/>
      <c r="M14" s="127"/>
      <c r="N14" s="127"/>
      <c r="O14" s="127"/>
      <c r="P14" s="127"/>
      <c r="Q14" s="127"/>
      <c r="R14" s="127"/>
      <c r="S14" s="127"/>
      <c r="T14" s="127"/>
      <c r="U14" s="127"/>
      <c r="V14" s="127"/>
      <c r="W14" s="127"/>
      <c r="X14" s="127"/>
      <c r="Y14" s="127"/>
      <c r="Z14" s="127"/>
      <c r="AA14" s="127"/>
    </row>
    <row r="15" spans="1:27" ht="14.4">
      <c r="A15" s="214" t="str">
        <f t="shared" si="1"/>
        <v>E4: Is the object of the patent to ensure "freedom to operate" - to ensure the space for your own development activities?</v>
      </c>
      <c r="B15" s="215"/>
      <c r="C15" s="126"/>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row>
    <row r="16" spans="1:27" ht="14.4">
      <c r="A16" s="214" t="str">
        <f t="shared" si="1"/>
        <v>E5: Is the object of the patent to restrict competitive development?</v>
      </c>
      <c r="B16" s="215"/>
      <c r="C16" s="126"/>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row>
    <row r="17" spans="1:27" ht="14.4">
      <c r="A17" s="214" t="str">
        <f t="shared" si="1"/>
        <v>E6: Does the company use the patent for licence or sales agreements?</v>
      </c>
      <c r="B17" s="215"/>
      <c r="C17" s="126"/>
      <c r="D17" s="127"/>
      <c r="E17" s="127"/>
      <c r="F17" s="127"/>
      <c r="G17" s="127"/>
      <c r="H17" s="127"/>
      <c r="I17" s="127"/>
      <c r="J17" s="127"/>
      <c r="K17" s="127"/>
      <c r="L17" s="127"/>
      <c r="M17" s="127"/>
      <c r="N17" s="127"/>
      <c r="O17" s="127"/>
      <c r="P17" s="127"/>
      <c r="Q17" s="127"/>
      <c r="R17" s="127"/>
      <c r="S17" s="127"/>
      <c r="T17" s="127"/>
      <c r="U17" s="127"/>
      <c r="V17" s="127"/>
      <c r="W17" s="127"/>
      <c r="X17" s="127"/>
      <c r="Y17" s="127"/>
      <c r="Z17" s="127"/>
      <c r="AA17" s="127"/>
    </row>
    <row r="18" spans="1:27" ht="14.4">
      <c r="A18" s="214" t="str">
        <f t="shared" si="1"/>
        <v>E7: Does the patent form part of the company's core-technology areas?</v>
      </c>
      <c r="B18" s="215"/>
      <c r="C18" s="126"/>
      <c r="D18" s="127"/>
      <c r="E18" s="127"/>
      <c r="F18" s="127"/>
      <c r="G18" s="127"/>
      <c r="H18" s="127"/>
      <c r="I18" s="127"/>
      <c r="J18" s="127"/>
      <c r="K18" s="127"/>
      <c r="L18" s="127"/>
      <c r="M18" s="127"/>
      <c r="N18" s="127"/>
      <c r="O18" s="127"/>
      <c r="P18" s="127"/>
      <c r="Q18" s="127"/>
      <c r="R18" s="127"/>
      <c r="S18" s="127"/>
      <c r="T18" s="127"/>
      <c r="U18" s="127"/>
      <c r="V18" s="127"/>
      <c r="W18" s="127"/>
      <c r="X18" s="127"/>
      <c r="Y18" s="127"/>
      <c r="Z18" s="127"/>
      <c r="AA18" s="127"/>
    </row>
    <row r="19" spans="1:27" ht="14.4">
      <c r="A19" s="214" t="str">
        <f t="shared" si="1"/>
        <v>E8: Is there alignment between the patent and the company's business strategy?</v>
      </c>
      <c r="B19" s="215"/>
      <c r="C19" s="126"/>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row>
    <row r="20" spans="1:27" ht="14.25" customHeight="1"/>
    <row r="21" spans="1:27" ht="14.25" customHeight="1">
      <c r="A21" s="17" t="s">
        <v>479</v>
      </c>
      <c r="B21" s="17" t="s">
        <v>6</v>
      </c>
      <c r="C21" s="16" t="s">
        <v>480</v>
      </c>
      <c r="D21" s="16" t="s">
        <v>481</v>
      </c>
      <c r="E21" s="16" t="s">
        <v>482</v>
      </c>
      <c r="F21" s="16" t="s">
        <v>483</v>
      </c>
      <c r="G21" s="16" t="s">
        <v>484</v>
      </c>
      <c r="H21" s="16" t="s">
        <v>485</v>
      </c>
      <c r="I21" s="16" t="s">
        <v>559</v>
      </c>
    </row>
    <row r="22" spans="1:27" ht="14.25" customHeight="1">
      <c r="A22" s="19" t="s">
        <v>352</v>
      </c>
      <c r="B22" s="23" t="s">
        <v>353</v>
      </c>
      <c r="C22" s="198" t="s">
        <v>355</v>
      </c>
      <c r="D22" s="189" t="s">
        <v>356</v>
      </c>
      <c r="E22" s="194" t="s">
        <v>357</v>
      </c>
      <c r="F22" s="191" t="s">
        <v>358</v>
      </c>
      <c r="G22" s="52" t="s">
        <v>359</v>
      </c>
      <c r="H22" s="139" t="s">
        <v>488</v>
      </c>
      <c r="I22" s="135" t="s">
        <v>488</v>
      </c>
    </row>
    <row r="23" spans="1:27" ht="14.25" customHeight="1">
      <c r="A23" s="19" t="s">
        <v>362</v>
      </c>
      <c r="B23" s="23" t="s">
        <v>363</v>
      </c>
      <c r="C23" s="198" t="s">
        <v>355</v>
      </c>
      <c r="D23" s="189" t="s">
        <v>356</v>
      </c>
      <c r="E23" s="194" t="s">
        <v>357</v>
      </c>
      <c r="F23" s="191" t="s">
        <v>358</v>
      </c>
      <c r="G23" s="52" t="s">
        <v>359</v>
      </c>
      <c r="H23" s="140" t="s">
        <v>488</v>
      </c>
      <c r="I23" s="135" t="s">
        <v>488</v>
      </c>
    </row>
    <row r="24" spans="1:27" ht="14.25" customHeight="1">
      <c r="A24" s="19" t="s">
        <v>367</v>
      </c>
      <c r="B24" s="23" t="s">
        <v>368</v>
      </c>
      <c r="C24" s="198" t="s">
        <v>355</v>
      </c>
      <c r="D24" s="189" t="s">
        <v>356</v>
      </c>
      <c r="E24" s="194" t="s">
        <v>357</v>
      </c>
      <c r="F24" s="191" t="s">
        <v>358</v>
      </c>
      <c r="G24" s="52" t="s">
        <v>359</v>
      </c>
      <c r="H24" s="140" t="s">
        <v>488</v>
      </c>
      <c r="I24" s="135" t="s">
        <v>488</v>
      </c>
    </row>
    <row r="25" spans="1:27" ht="14.25" customHeight="1">
      <c r="A25" s="19" t="s">
        <v>372</v>
      </c>
      <c r="B25" s="23" t="s">
        <v>373</v>
      </c>
      <c r="C25" s="198" t="s">
        <v>355</v>
      </c>
      <c r="D25" s="189" t="s">
        <v>356</v>
      </c>
      <c r="E25" s="194" t="s">
        <v>357</v>
      </c>
      <c r="F25" s="191" t="s">
        <v>358</v>
      </c>
      <c r="G25" s="52" t="s">
        <v>359</v>
      </c>
      <c r="H25" s="140" t="s">
        <v>488</v>
      </c>
      <c r="I25" s="135" t="s">
        <v>488</v>
      </c>
    </row>
    <row r="26" spans="1:27" ht="14.25" customHeight="1">
      <c r="A26" s="19" t="s">
        <v>377</v>
      </c>
      <c r="B26" s="23" t="s">
        <v>378</v>
      </c>
      <c r="C26" s="198" t="s">
        <v>355</v>
      </c>
      <c r="D26" s="189" t="s">
        <v>356</v>
      </c>
      <c r="E26" s="194" t="s">
        <v>357</v>
      </c>
      <c r="F26" s="191" t="s">
        <v>358</v>
      </c>
      <c r="G26" s="52" t="s">
        <v>359</v>
      </c>
      <c r="H26" s="140" t="s">
        <v>488</v>
      </c>
      <c r="I26" s="135" t="s">
        <v>488</v>
      </c>
    </row>
    <row r="27" spans="1:27" ht="14.25" customHeight="1">
      <c r="A27" s="19" t="s">
        <v>382</v>
      </c>
      <c r="B27" s="23" t="s">
        <v>383</v>
      </c>
      <c r="C27" s="198" t="s">
        <v>355</v>
      </c>
      <c r="D27" s="189" t="s">
        <v>356</v>
      </c>
      <c r="E27" s="194" t="s">
        <v>357</v>
      </c>
      <c r="F27" s="191" t="s">
        <v>358</v>
      </c>
      <c r="G27" s="52" t="s">
        <v>359</v>
      </c>
      <c r="H27" s="140" t="s">
        <v>488</v>
      </c>
      <c r="I27" s="135" t="s">
        <v>488</v>
      </c>
    </row>
    <row r="28" spans="1:27" ht="14.25" customHeight="1">
      <c r="A28" s="19" t="s">
        <v>387</v>
      </c>
      <c r="B28" s="23" t="s">
        <v>388</v>
      </c>
      <c r="C28" s="198" t="s">
        <v>355</v>
      </c>
      <c r="D28" s="189" t="s">
        <v>356</v>
      </c>
      <c r="E28" s="194" t="s">
        <v>357</v>
      </c>
      <c r="F28" s="191" t="s">
        <v>358</v>
      </c>
      <c r="G28" s="52" t="s">
        <v>359</v>
      </c>
      <c r="H28" s="140" t="s">
        <v>488</v>
      </c>
      <c r="I28" s="135" t="s">
        <v>488</v>
      </c>
    </row>
    <row r="29" spans="1:27" ht="14.25" customHeight="1">
      <c r="A29" s="19" t="s">
        <v>392</v>
      </c>
      <c r="B29" s="23" t="s">
        <v>393</v>
      </c>
      <c r="C29" s="198" t="s">
        <v>355</v>
      </c>
      <c r="D29" s="189" t="s">
        <v>356</v>
      </c>
      <c r="E29" s="194" t="s">
        <v>357</v>
      </c>
      <c r="F29" s="191" t="s">
        <v>358</v>
      </c>
      <c r="G29" s="52" t="s">
        <v>359</v>
      </c>
      <c r="H29" s="140" t="s">
        <v>488</v>
      </c>
      <c r="I29" s="135" t="s">
        <v>488</v>
      </c>
    </row>
    <row r="30" spans="1:27" ht="14.25" customHeight="1" thickBot="1"/>
    <row r="31" spans="1:27" ht="14.25" customHeight="1" thickBot="1">
      <c r="A31" s="186" t="s">
        <v>489</v>
      </c>
      <c r="B31" s="186"/>
      <c r="C31" s="98"/>
      <c r="D31" s="97"/>
      <c r="E31" s="97"/>
      <c r="F31" s="97"/>
      <c r="G31" s="97"/>
      <c r="H31" s="97"/>
      <c r="I31" s="97"/>
      <c r="J31" s="97"/>
      <c r="K31" s="97"/>
      <c r="L31" s="97"/>
      <c r="M31" s="97"/>
      <c r="N31" s="97"/>
      <c r="O31" s="97"/>
      <c r="P31" s="97"/>
      <c r="Q31" s="97"/>
      <c r="R31" s="97"/>
      <c r="S31" s="97"/>
      <c r="T31" s="97"/>
      <c r="U31" s="97"/>
      <c r="V31" s="97"/>
      <c r="W31" s="97"/>
      <c r="X31" s="97"/>
      <c r="Y31" s="97"/>
      <c r="Z31" s="97"/>
      <c r="AA31" s="97"/>
    </row>
    <row r="32" spans="1:27" ht="14.25" customHeight="1"/>
    <row r="33" spans="1:2" ht="14.25" customHeight="1">
      <c r="A33" s="176" t="s">
        <v>490</v>
      </c>
    </row>
    <row r="34" spans="1:2" ht="14.25" customHeight="1"/>
    <row r="35" spans="1:2" ht="14.25" customHeight="1">
      <c r="A35" s="129" t="s">
        <v>491</v>
      </c>
      <c r="B35" s="130" t="s">
        <v>560</v>
      </c>
    </row>
    <row r="36" spans="1:2" ht="14.25" customHeight="1">
      <c r="A36" s="131" t="s">
        <v>514</v>
      </c>
      <c r="B36" s="132" t="s">
        <v>561</v>
      </c>
    </row>
    <row r="37" spans="1:2" ht="14.25" customHeight="1"/>
    <row r="38" spans="1:2" ht="14.25" customHeight="1"/>
    <row r="39" spans="1:2" ht="14.25" customHeight="1"/>
    <row r="40" spans="1:2" ht="14.25" customHeight="1"/>
    <row r="41" spans="1:2" ht="14.25" customHeight="1"/>
    <row r="42" spans="1:2" ht="14.25" customHeight="1"/>
    <row r="43" spans="1:2" ht="14.25" customHeight="1"/>
    <row r="44" spans="1:2" ht="14.25" customHeight="1"/>
    <row r="45" spans="1:2" ht="14.25" customHeight="1"/>
    <row r="46" spans="1:2" ht="14.25" customHeight="1"/>
    <row r="47" spans="1:2" ht="14.25" customHeight="1"/>
    <row r="48" spans="1:2"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sheetProtection algorithmName="SHA-512" hashValue="x++62vf9z93xDn+41FJ4DCkDYh4eQitj3Vm3Te6SnHm9QyOtWYvUc+5oJdqJXb8BWaa1tStRQWifqQIdvnwa2Q==" saltValue="akkBMgBvI/WuvTZw+cwbpg==" spinCount="100000" sheet="1" formatCells="0" formatColumns="0" formatRows="0"/>
  <protectedRanges>
    <protectedRange sqref="C31:AA31" name="date"/>
    <protectedRange sqref="A22:G29" name="Adaptation"/>
    <protectedRange sqref="C12:AA19" name="Comments"/>
  </protectedRanges>
  <mergeCells count="9">
    <mergeCell ref="A18:B18"/>
    <mergeCell ref="A19:B19"/>
    <mergeCell ref="A11:B11"/>
    <mergeCell ref="A12:B12"/>
    <mergeCell ref="A13:B13"/>
    <mergeCell ref="A14:B14"/>
    <mergeCell ref="A15:B15"/>
    <mergeCell ref="A16:B16"/>
    <mergeCell ref="A17:B17"/>
  </mergeCells>
  <phoneticPr fontId="22" type="noConversion"/>
  <conditionalFormatting sqref="A2:B19">
    <cfRule type="containsText" dxfId="165" priority="1" operator="containsText" text="(ADAPTED)">
      <formula>NOT(ISERROR(SEARCH("(ADAPTED)",A2)))</formula>
    </cfRule>
  </conditionalFormatting>
  <conditionalFormatting sqref="B22:B29">
    <cfRule type="containsText" dxfId="163" priority="37" operator="containsText" text="(ADAPTED)">
      <formula>NOT(ISERROR(SEARCH("(ADAPTED)",B22)))</formula>
    </cfRule>
  </conditionalFormatting>
  <dataValidations xWindow="1519" yWindow="379" count="2">
    <dataValidation type="list" allowBlank="1" showInputMessage="1" showErrorMessage="1" promptTitle="Risk factor" prompt="Please select whether this assessment factor is a risk factor or not" sqref="H22:H29" xr:uid="{F20FAD7B-0D12-4399-9F8C-E487FAF47A67}">
      <formula1>"yes,no"</formula1>
    </dataValidation>
    <dataValidation type="list" allowBlank="1" showInputMessage="1" showErrorMessage="1" promptTitle="Opportunity factor" prompt="Please select whether this assessment factor is an opportunity factor or not" sqref="I22:I29" xr:uid="{1A745E09-D73B-4139-A66D-DA23F8E4D3C8}">
      <formula1>"yes,no"</formula1>
    </dataValidation>
  </dataValidations>
  <hyperlinks>
    <hyperlink ref="A35" location="'Financial results'!A1" display="Next category" xr:uid="{2ECF8765-D604-485E-9745-8B9CDC8048FE}"/>
    <hyperlink ref="B35" location="'Financial Results'!A1" display="-&gt; Financial Results" xr:uid="{482ABEEB-8D1F-4A92-8169-355307F9763E}"/>
    <hyperlink ref="A36" location="'D. Finance'!A1" display="Previous category" xr:uid="{BB02FAA2-C352-4D79-ACF7-F6C27F290C89}"/>
    <hyperlink ref="B36" location="'D. Finance'!A1" display="&lt;- D. Finance" xr:uid="{B587208F-65BB-4273-AA84-EEE59CF21A45}"/>
  </hyperlinks>
  <pageMargins left="0.70866141732283472" right="0.70866141732283472" top="0.74803149606299213" bottom="0.74803149606299213" header="0" footer="0"/>
  <pageSetup paperSize="9" scale="95"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44" id="{56F7FA30-80A1-4517-B27C-9D09F779758E}">
            <xm:f>'Original questions and answers'!AE34=1</xm:f>
            <x14:dxf>
              <fill>
                <patternFill>
                  <bgColor theme="6" tint="0.59996337778862885"/>
                </patternFill>
              </fill>
            </x14:dxf>
          </x14:cfRule>
          <xm:sqref>A22:B29</xm:sqref>
        </x14:conditionalFormatting>
        <x14:conditionalFormatting xmlns:xm="http://schemas.microsoft.com/office/excel/2006/main">
          <x14:cfRule type="expression" priority="3" id="{510AFA1C-1ABE-4836-85F0-F73297B02AA3}">
            <xm:f>'Original questions and answers'!AG34=1</xm:f>
            <x14:dxf>
              <font>
                <b val="0"/>
                <i/>
              </font>
            </x14:dxf>
          </x14:cfRule>
          <xm:sqref>C22:G29</xm:sqref>
        </x14:conditionalFormatting>
        <x14:conditionalFormatting xmlns:xm="http://schemas.microsoft.com/office/excel/2006/main">
          <x14:cfRule type="expression" priority="4" id="{00000000-000E-0000-0600-000001000000}">
            <xm:f>Points!C52=5</xm:f>
            <x14:dxf>
              <font>
                <color rgb="FFFFFFFF"/>
              </font>
              <fill>
                <patternFill>
                  <bgColor theme="5" tint="-0.24994659260841701"/>
                </patternFill>
              </fill>
            </x14:dxf>
          </x14:cfRule>
          <x14:cfRule type="expression" priority="5" id="{00000000-000E-0000-0600-000002000000}">
            <xm:f>Points!C52=4</xm:f>
            <x14:dxf>
              <fill>
                <patternFill>
                  <bgColor theme="5" tint="0.39994506668294322"/>
                </patternFill>
              </fill>
            </x14:dxf>
          </x14:cfRule>
          <x14:cfRule type="expression" priority="6" id="{00000000-000E-0000-0600-000003000000}">
            <xm:f>Points!C52=3</xm:f>
            <x14:dxf>
              <fill>
                <patternFill>
                  <bgColor theme="5" tint="0.59996337778862885"/>
                </patternFill>
              </fill>
            </x14:dxf>
          </x14:cfRule>
          <x14:cfRule type="expression" priority="7" id="{00000000-000E-0000-0600-000004000000}">
            <xm:f>Points!C52=2</xm:f>
            <x14:dxf>
              <fill>
                <patternFill>
                  <bgColor theme="5" tint="0.79998168889431442"/>
                </patternFill>
              </fill>
            </x14:dxf>
          </x14:cfRule>
          <x14:cfRule type="expression" priority="8" id="{00000000-000E-0000-0600-000005000000}">
            <xm:f>Points!C52=1</xm:f>
            <x14:dxf>
              <fill>
                <patternFill patternType="none">
                  <bgColor auto="1"/>
                </patternFill>
              </fill>
            </x14:dxf>
          </x14:cfRule>
          <x14:cfRule type="containsText" priority="9" operator="containsText" id="{120028FC-E3E1-47DC-B20C-F0F6A12062C7}">
            <xm:f>NOT(ISERROR(SEARCH("Select answer",C2)))</xm:f>
            <xm:f>"Select answer"</xm:f>
            <x14:dxf>
              <font>
                <color theme="3" tint="0.39994506668294322"/>
              </font>
              <fill>
                <patternFill patternType="solid">
                  <bgColor theme="0" tint="0.79998168889431442"/>
                </patternFill>
              </fill>
            </x14:dxf>
          </x14:cfRule>
          <xm:sqref>C2:AA9</xm:sqref>
        </x14:conditionalFormatting>
        <x14:conditionalFormatting xmlns:xm="http://schemas.microsoft.com/office/excel/2006/main">
          <x14:cfRule type="expression" priority="2" id="{8234290E-E293-43BE-9A40-45F3B9C2820A}">
            <xm:f>'Original questions and answers'!AM34=1</xm:f>
            <x14:dxf>
              <fill>
                <patternFill>
                  <bgColor theme="6" tint="0.59996337778862885"/>
                </patternFill>
              </fill>
            </x14:dxf>
          </x14:cfRule>
          <xm:sqref>H22:I29</xm:sqref>
        </x14:conditionalFormatting>
      </x14:conditionalFormattings>
    </ext>
    <ext xmlns:x14="http://schemas.microsoft.com/office/spreadsheetml/2009/9/main" uri="{CCE6A557-97BC-4b89-ADB6-D9C93CAAB3DF}">
      <x14:dataValidations xmlns:xm="http://schemas.microsoft.com/office/excel/2006/main" xWindow="1519" yWindow="379" count="2">
        <x14:dataValidation type="list" showErrorMessage="1" xr:uid="{00000000-0002-0000-0700-000000000000}">
          <x14:formula1>
            <xm:f>'Adapted questions and answers'!$I34:$N34</xm:f>
          </x14:formula1>
          <xm:sqref>C2:D9 F2:AA9 E3:E9</xm:sqref>
        </x14:dataValidation>
        <x14:dataValidation type="list" showInputMessage="1" showErrorMessage="1" prompt="Please select the best matching answer" xr:uid="{6FA9A7C7-CFB3-4D11-8417-34D72F63BA5E}">
          <x14:formula1>
            <xm:f>'Adapted questions and answers'!$I34:$N34</xm:f>
          </x14:formula1>
          <xm:sqref>E2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E824D-A1FF-4326-9C4D-2CEBC1984A61}">
  <sheetPr>
    <tabColor theme="5"/>
  </sheetPr>
  <dimension ref="A1:AA1000"/>
  <sheetViews>
    <sheetView zoomScaleNormal="100" workbookViewId="0">
      <pane xSplit="2" topLeftCell="C1" activePane="topRight" state="frozen"/>
      <selection activeCell="D14" sqref="D14"/>
      <selection pane="topRight" activeCell="E2" sqref="E2"/>
    </sheetView>
  </sheetViews>
  <sheetFormatPr defaultColWidth="14.44140625" defaultRowHeight="15" customHeight="1"/>
  <cols>
    <col min="1" max="1" width="99.33203125" customWidth="1"/>
    <col min="2" max="2" width="37.33203125" customWidth="1"/>
    <col min="3" max="3" width="22.5546875" customWidth="1"/>
    <col min="4" max="13" width="22.33203125" customWidth="1"/>
    <col min="14" max="27" width="38.33203125" hidden="1" customWidth="1"/>
  </cols>
  <sheetData>
    <row r="1" spans="1:27" ht="14.25" customHeight="1">
      <c r="A1" s="30" t="s">
        <v>1373</v>
      </c>
      <c r="B1" s="31" t="s">
        <v>1374</v>
      </c>
      <c r="C1" s="33" t="s">
        <v>1375</v>
      </c>
      <c r="D1" s="33" t="s">
        <v>1376</v>
      </c>
      <c r="E1" s="33" t="s">
        <v>1377</v>
      </c>
      <c r="F1" s="33" t="s">
        <v>1378</v>
      </c>
      <c r="G1" s="33" t="s">
        <v>1379</v>
      </c>
      <c r="H1" s="33" t="s">
        <v>1380</v>
      </c>
      <c r="I1" s="33" t="s">
        <v>1381</v>
      </c>
      <c r="J1" s="33" t="s">
        <v>1382</v>
      </c>
      <c r="K1" s="33" t="s">
        <v>1383</v>
      </c>
      <c r="L1" s="33" t="s">
        <v>1384</v>
      </c>
      <c r="M1" s="33" t="s">
        <v>1385</v>
      </c>
      <c r="N1" s="33" t="s">
        <v>1386</v>
      </c>
      <c r="O1" s="33" t="s">
        <v>1387</v>
      </c>
      <c r="P1" s="33" t="s">
        <v>1388</v>
      </c>
      <c r="Q1" s="33" t="s">
        <v>1389</v>
      </c>
      <c r="R1" s="33" t="s">
        <v>1390</v>
      </c>
      <c r="S1" s="33" t="s">
        <v>1391</v>
      </c>
      <c r="T1" s="33" t="s">
        <v>1392</v>
      </c>
      <c r="U1" s="33" t="s">
        <v>1393</v>
      </c>
      <c r="V1" s="33" t="s">
        <v>1394</v>
      </c>
      <c r="W1" s="33" t="s">
        <v>1395</v>
      </c>
      <c r="X1" s="33" t="s">
        <v>1396</v>
      </c>
      <c r="Y1" s="33" t="s">
        <v>1397</v>
      </c>
      <c r="Z1" s="33" t="s">
        <v>1398</v>
      </c>
      <c r="AA1" s="33" t="s">
        <v>1399</v>
      </c>
    </row>
    <row r="2" spans="1:27" ht="14.25" customHeight="1">
      <c r="A2" s="26" t="s">
        <v>1400</v>
      </c>
      <c r="B2" s="36" t="s">
        <v>1401</v>
      </c>
      <c r="C2" s="59" t="s">
        <v>1416</v>
      </c>
      <c r="D2" s="59" t="s">
        <v>1417</v>
      </c>
      <c r="E2" s="59" t="s">
        <v>911</v>
      </c>
      <c r="F2" s="59" t="s">
        <v>911</v>
      </c>
      <c r="G2" s="59" t="s">
        <v>911</v>
      </c>
      <c r="H2" s="59" t="s">
        <v>911</v>
      </c>
      <c r="I2" s="59" t="s">
        <v>911</v>
      </c>
      <c r="J2" s="59" t="s">
        <v>911</v>
      </c>
      <c r="K2" s="59" t="s">
        <v>911</v>
      </c>
      <c r="L2" s="59" t="s">
        <v>911</v>
      </c>
      <c r="M2" s="59" t="s">
        <v>911</v>
      </c>
      <c r="N2" s="59" t="s">
        <v>911</v>
      </c>
      <c r="O2" s="59" t="s">
        <v>911</v>
      </c>
      <c r="P2" s="59" t="s">
        <v>911</v>
      </c>
      <c r="Q2" s="59" t="s">
        <v>911</v>
      </c>
      <c r="R2" s="59" t="s">
        <v>911</v>
      </c>
      <c r="S2" s="59" t="s">
        <v>911</v>
      </c>
      <c r="T2" s="59" t="s">
        <v>911</v>
      </c>
      <c r="U2" s="59" t="s">
        <v>911</v>
      </c>
      <c r="V2" s="59" t="s">
        <v>911</v>
      </c>
      <c r="W2" s="59" t="s">
        <v>911</v>
      </c>
      <c r="X2" s="59" t="s">
        <v>911</v>
      </c>
      <c r="Y2" s="59" t="s">
        <v>911</v>
      </c>
      <c r="Z2" s="59" t="s">
        <v>911</v>
      </c>
      <c r="AA2" s="59" t="s">
        <v>39</v>
      </c>
    </row>
    <row r="3" spans="1:27" ht="14.25" customHeight="1">
      <c r="A3" s="26" t="s">
        <v>1402</v>
      </c>
      <c r="B3" s="36" t="s">
        <v>1403</v>
      </c>
      <c r="C3" s="59" t="s">
        <v>1417</v>
      </c>
      <c r="D3" s="59" t="s">
        <v>1418</v>
      </c>
      <c r="E3" s="59" t="s">
        <v>911</v>
      </c>
      <c r="F3" s="59" t="s">
        <v>911</v>
      </c>
      <c r="G3" s="59" t="s">
        <v>911</v>
      </c>
      <c r="H3" s="59" t="s">
        <v>911</v>
      </c>
      <c r="I3" s="59" t="s">
        <v>911</v>
      </c>
      <c r="J3" s="59" t="s">
        <v>911</v>
      </c>
      <c r="K3" s="59" t="s">
        <v>911</v>
      </c>
      <c r="L3" s="59" t="s">
        <v>911</v>
      </c>
      <c r="M3" s="59" t="s">
        <v>911</v>
      </c>
      <c r="N3" s="59" t="s">
        <v>911</v>
      </c>
      <c r="O3" s="59" t="s">
        <v>911</v>
      </c>
      <c r="P3" s="59" t="s">
        <v>911</v>
      </c>
      <c r="Q3" s="59" t="s">
        <v>911</v>
      </c>
      <c r="R3" s="59" t="s">
        <v>911</v>
      </c>
      <c r="S3" s="59" t="s">
        <v>911</v>
      </c>
      <c r="T3" s="59" t="s">
        <v>911</v>
      </c>
      <c r="U3" s="59" t="s">
        <v>911</v>
      </c>
      <c r="V3" s="59" t="s">
        <v>911</v>
      </c>
      <c r="W3" s="59" t="s">
        <v>911</v>
      </c>
      <c r="X3" s="59" t="s">
        <v>911</v>
      </c>
      <c r="Y3" s="59" t="s">
        <v>911</v>
      </c>
      <c r="Z3" s="59" t="s">
        <v>911</v>
      </c>
      <c r="AA3" s="59" t="s">
        <v>39</v>
      </c>
    </row>
    <row r="4" spans="1:27" ht="14.25" customHeight="1">
      <c r="A4" s="26" t="s">
        <v>1404</v>
      </c>
      <c r="B4" s="36" t="s">
        <v>1405</v>
      </c>
      <c r="C4" s="59" t="s">
        <v>1416</v>
      </c>
      <c r="D4" s="59" t="s">
        <v>1416</v>
      </c>
      <c r="E4" s="59" t="s">
        <v>911</v>
      </c>
      <c r="F4" s="59" t="s">
        <v>911</v>
      </c>
      <c r="G4" s="59" t="s">
        <v>911</v>
      </c>
      <c r="H4" s="59" t="s">
        <v>911</v>
      </c>
      <c r="I4" s="59" t="s">
        <v>911</v>
      </c>
      <c r="J4" s="59" t="s">
        <v>911</v>
      </c>
      <c r="K4" s="59" t="s">
        <v>911</v>
      </c>
      <c r="L4" s="59" t="s">
        <v>911</v>
      </c>
      <c r="M4" s="59" t="s">
        <v>911</v>
      </c>
      <c r="N4" s="59" t="s">
        <v>911</v>
      </c>
      <c r="O4" s="59" t="s">
        <v>911</v>
      </c>
      <c r="P4" s="59" t="s">
        <v>911</v>
      </c>
      <c r="Q4" s="59" t="s">
        <v>911</v>
      </c>
      <c r="R4" s="59" t="s">
        <v>911</v>
      </c>
      <c r="S4" s="59" t="s">
        <v>911</v>
      </c>
      <c r="T4" s="59" t="s">
        <v>911</v>
      </c>
      <c r="U4" s="59" t="s">
        <v>911</v>
      </c>
      <c r="V4" s="59" t="s">
        <v>911</v>
      </c>
      <c r="W4" s="59" t="s">
        <v>911</v>
      </c>
      <c r="X4" s="59" t="s">
        <v>911</v>
      </c>
      <c r="Y4" s="59" t="s">
        <v>911</v>
      </c>
      <c r="Z4" s="59" t="s">
        <v>911</v>
      </c>
      <c r="AA4" s="59" t="s">
        <v>39</v>
      </c>
    </row>
    <row r="5" spans="1:27" ht="14.25" customHeight="1">
      <c r="A5" s="26" t="s">
        <v>1406</v>
      </c>
      <c r="B5" s="36" t="s">
        <v>1407</v>
      </c>
      <c r="C5" s="59" t="s">
        <v>1418</v>
      </c>
      <c r="D5" s="59" t="s">
        <v>1419</v>
      </c>
      <c r="E5" s="59" t="s">
        <v>911</v>
      </c>
      <c r="F5" s="59" t="s">
        <v>911</v>
      </c>
      <c r="G5" s="59" t="s">
        <v>911</v>
      </c>
      <c r="H5" s="59" t="s">
        <v>911</v>
      </c>
      <c r="I5" s="59" t="s">
        <v>911</v>
      </c>
      <c r="J5" s="59" t="s">
        <v>911</v>
      </c>
      <c r="K5" s="59" t="s">
        <v>911</v>
      </c>
      <c r="L5" s="59" t="s">
        <v>911</v>
      </c>
      <c r="M5" s="59" t="s">
        <v>911</v>
      </c>
      <c r="N5" s="59" t="s">
        <v>911</v>
      </c>
      <c r="O5" s="59" t="s">
        <v>911</v>
      </c>
      <c r="P5" s="59" t="s">
        <v>911</v>
      </c>
      <c r="Q5" s="59" t="s">
        <v>911</v>
      </c>
      <c r="R5" s="59" t="s">
        <v>911</v>
      </c>
      <c r="S5" s="59" t="s">
        <v>911</v>
      </c>
      <c r="T5" s="59" t="s">
        <v>911</v>
      </c>
      <c r="U5" s="59" t="s">
        <v>911</v>
      </c>
      <c r="V5" s="59" t="s">
        <v>911</v>
      </c>
      <c r="W5" s="59" t="s">
        <v>911</v>
      </c>
      <c r="X5" s="59" t="s">
        <v>911</v>
      </c>
      <c r="Y5" s="59" t="s">
        <v>911</v>
      </c>
      <c r="Z5" s="59" t="s">
        <v>911</v>
      </c>
      <c r="AA5" s="59" t="s">
        <v>39</v>
      </c>
    </row>
    <row r="6" spans="1:27" ht="14.25" customHeight="1">
      <c r="A6" s="26" t="s">
        <v>1408</v>
      </c>
      <c r="B6" s="36" t="s">
        <v>1409</v>
      </c>
      <c r="C6" s="59" t="s">
        <v>1420</v>
      </c>
      <c r="D6" s="59" t="s">
        <v>1420</v>
      </c>
      <c r="E6" s="59" t="s">
        <v>911</v>
      </c>
      <c r="F6" s="59" t="s">
        <v>911</v>
      </c>
      <c r="G6" s="59" t="s">
        <v>911</v>
      </c>
      <c r="H6" s="59" t="s">
        <v>911</v>
      </c>
      <c r="I6" s="59" t="s">
        <v>911</v>
      </c>
      <c r="J6" s="59" t="s">
        <v>911</v>
      </c>
      <c r="K6" s="59" t="s">
        <v>911</v>
      </c>
      <c r="L6" s="59" t="s">
        <v>911</v>
      </c>
      <c r="M6" s="59" t="s">
        <v>911</v>
      </c>
      <c r="N6" s="59" t="s">
        <v>911</v>
      </c>
      <c r="O6" s="59" t="s">
        <v>911</v>
      </c>
      <c r="P6" s="59" t="s">
        <v>911</v>
      </c>
      <c r="Q6" s="59" t="s">
        <v>911</v>
      </c>
      <c r="R6" s="59" t="s">
        <v>911</v>
      </c>
      <c r="S6" s="59" t="s">
        <v>911</v>
      </c>
      <c r="T6" s="59" t="s">
        <v>911</v>
      </c>
      <c r="U6" s="59" t="s">
        <v>911</v>
      </c>
      <c r="V6" s="59" t="s">
        <v>911</v>
      </c>
      <c r="W6" s="59" t="s">
        <v>911</v>
      </c>
      <c r="X6" s="59" t="s">
        <v>911</v>
      </c>
      <c r="Y6" s="59" t="s">
        <v>911</v>
      </c>
      <c r="Z6" s="59" t="s">
        <v>911</v>
      </c>
      <c r="AA6" s="59" t="s">
        <v>39</v>
      </c>
    </row>
    <row r="7" spans="1:27" ht="14.25" customHeight="1">
      <c r="A7" s="26" t="s">
        <v>1410</v>
      </c>
      <c r="B7" s="36" t="s">
        <v>1411</v>
      </c>
      <c r="C7" s="59" t="s">
        <v>1417</v>
      </c>
      <c r="D7" s="59" t="s">
        <v>1419</v>
      </c>
      <c r="E7" s="59" t="s">
        <v>911</v>
      </c>
      <c r="F7" s="59" t="s">
        <v>911</v>
      </c>
      <c r="G7" s="59" t="s">
        <v>911</v>
      </c>
      <c r="H7" s="59" t="s">
        <v>911</v>
      </c>
      <c r="I7" s="59" t="s">
        <v>911</v>
      </c>
      <c r="J7" s="59" t="s">
        <v>911</v>
      </c>
      <c r="K7" s="59" t="s">
        <v>911</v>
      </c>
      <c r="L7" s="59" t="s">
        <v>911</v>
      </c>
      <c r="M7" s="59" t="s">
        <v>911</v>
      </c>
      <c r="N7" s="59" t="s">
        <v>911</v>
      </c>
      <c r="O7" s="59" t="s">
        <v>911</v>
      </c>
      <c r="P7" s="59" t="s">
        <v>911</v>
      </c>
      <c r="Q7" s="59" t="s">
        <v>911</v>
      </c>
      <c r="R7" s="59" t="s">
        <v>911</v>
      </c>
      <c r="S7" s="59" t="s">
        <v>911</v>
      </c>
      <c r="T7" s="59" t="s">
        <v>911</v>
      </c>
      <c r="U7" s="59" t="s">
        <v>911</v>
      </c>
      <c r="V7" s="59" t="s">
        <v>911</v>
      </c>
      <c r="W7" s="59" t="s">
        <v>911</v>
      </c>
      <c r="X7" s="59" t="s">
        <v>911</v>
      </c>
      <c r="Y7" s="59" t="s">
        <v>911</v>
      </c>
      <c r="Z7" s="59" t="s">
        <v>911</v>
      </c>
      <c r="AA7" s="59" t="s">
        <v>39</v>
      </c>
    </row>
    <row r="8" spans="1:27" ht="14.25" customHeight="1">
      <c r="A8" s="26" t="s">
        <v>1412</v>
      </c>
      <c r="B8" s="36" t="s">
        <v>1413</v>
      </c>
      <c r="C8" s="59" t="s">
        <v>1418</v>
      </c>
      <c r="D8" s="59" t="s">
        <v>1416</v>
      </c>
      <c r="E8" s="59" t="s">
        <v>911</v>
      </c>
      <c r="F8" s="59" t="s">
        <v>911</v>
      </c>
      <c r="G8" s="59" t="s">
        <v>911</v>
      </c>
      <c r="H8" s="59" t="s">
        <v>911</v>
      </c>
      <c r="I8" s="59" t="s">
        <v>911</v>
      </c>
      <c r="J8" s="59" t="s">
        <v>911</v>
      </c>
      <c r="K8" s="59" t="s">
        <v>911</v>
      </c>
      <c r="L8" s="59" t="s">
        <v>911</v>
      </c>
      <c r="M8" s="59" t="s">
        <v>911</v>
      </c>
      <c r="N8" s="59" t="s">
        <v>911</v>
      </c>
      <c r="O8" s="59" t="s">
        <v>911</v>
      </c>
      <c r="P8" s="59" t="s">
        <v>911</v>
      </c>
      <c r="Q8" s="59" t="s">
        <v>911</v>
      </c>
      <c r="R8" s="59" t="s">
        <v>911</v>
      </c>
      <c r="S8" s="59" t="s">
        <v>911</v>
      </c>
      <c r="T8" s="59" t="s">
        <v>911</v>
      </c>
      <c r="U8" s="59" t="s">
        <v>911</v>
      </c>
      <c r="V8" s="59" t="s">
        <v>911</v>
      </c>
      <c r="W8" s="59" t="s">
        <v>911</v>
      </c>
      <c r="X8" s="59" t="s">
        <v>911</v>
      </c>
      <c r="Y8" s="59" t="s">
        <v>911</v>
      </c>
      <c r="Z8" s="59" t="s">
        <v>911</v>
      </c>
      <c r="AA8" s="59" t="s">
        <v>39</v>
      </c>
    </row>
    <row r="9" spans="1:27" ht="14.25" customHeight="1">
      <c r="A9" s="26" t="s">
        <v>1414</v>
      </c>
      <c r="B9" s="36" t="s">
        <v>1415</v>
      </c>
      <c r="C9" s="59" t="s">
        <v>1416</v>
      </c>
      <c r="D9" s="59" t="s">
        <v>1418</v>
      </c>
      <c r="E9" s="59" t="s">
        <v>911</v>
      </c>
      <c r="F9" s="59" t="s">
        <v>911</v>
      </c>
      <c r="G9" s="59" t="s">
        <v>911</v>
      </c>
      <c r="H9" s="59" t="s">
        <v>911</v>
      </c>
      <c r="I9" s="59" t="s">
        <v>911</v>
      </c>
      <c r="J9" s="59" t="s">
        <v>911</v>
      </c>
      <c r="K9" s="59" t="s">
        <v>911</v>
      </c>
      <c r="L9" s="59" t="s">
        <v>911</v>
      </c>
      <c r="M9" s="59" t="s">
        <v>911</v>
      </c>
      <c r="N9" s="59" t="s">
        <v>911</v>
      </c>
      <c r="O9" s="59" t="s">
        <v>911</v>
      </c>
      <c r="P9" s="59" t="s">
        <v>911</v>
      </c>
      <c r="Q9" s="59" t="s">
        <v>911</v>
      </c>
      <c r="R9" s="59" t="s">
        <v>911</v>
      </c>
      <c r="S9" s="59" t="s">
        <v>911</v>
      </c>
      <c r="T9" s="59" t="s">
        <v>911</v>
      </c>
      <c r="U9" s="59" t="s">
        <v>911</v>
      </c>
      <c r="V9" s="59" t="s">
        <v>911</v>
      </c>
      <c r="W9" s="59" t="s">
        <v>911</v>
      </c>
      <c r="X9" s="59" t="s">
        <v>911</v>
      </c>
      <c r="Y9" s="59" t="s">
        <v>911</v>
      </c>
      <c r="Z9" s="59" t="s">
        <v>911</v>
      </c>
      <c r="AA9" s="59" t="s">
        <v>39</v>
      </c>
    </row>
    <row r="10" spans="1:27" ht="14.25" customHeight="1"/>
    <row r="11" spans="1:27" ht="14.25" customHeight="1">
      <c r="A11" s="216" t="s">
        <v>947</v>
      </c>
      <c r="B11" s="217"/>
      <c r="C11" s="11" t="s">
        <v>949</v>
      </c>
      <c r="D11" s="11" t="s">
        <v>951</v>
      </c>
      <c r="E11" s="11" t="s">
        <v>953</v>
      </c>
      <c r="F11" s="11" t="s">
        <v>955</v>
      </c>
      <c r="G11" s="11" t="s">
        <v>957</v>
      </c>
      <c r="H11" s="11" t="s">
        <v>959</v>
      </c>
      <c r="I11" s="11" t="s">
        <v>961</v>
      </c>
      <c r="J11" s="11" t="s">
        <v>963</v>
      </c>
      <c r="K11" s="11" t="s">
        <v>965</v>
      </c>
      <c r="L11" s="11" t="s">
        <v>967</v>
      </c>
      <c r="M11" s="11" t="s">
        <v>969</v>
      </c>
      <c r="N11" s="11" t="s">
        <v>971</v>
      </c>
      <c r="O11" s="11" t="s">
        <v>973</v>
      </c>
      <c r="P11" s="11" t="s">
        <v>975</v>
      </c>
      <c r="Q11" s="11" t="s">
        <v>977</v>
      </c>
      <c r="R11" s="11" t="s">
        <v>979</v>
      </c>
      <c r="S11" s="11" t="s">
        <v>981</v>
      </c>
      <c r="T11" s="11" t="s">
        <v>983</v>
      </c>
      <c r="U11" s="11" t="s">
        <v>985</v>
      </c>
      <c r="V11" s="11" t="s">
        <v>987</v>
      </c>
      <c r="W11" s="11" t="s">
        <v>989</v>
      </c>
      <c r="X11" s="11" t="s">
        <v>991</v>
      </c>
      <c r="Y11" s="11" t="s">
        <v>993</v>
      </c>
      <c r="Z11" s="11" t="s">
        <v>995</v>
      </c>
      <c r="AA11" s="12" t="s">
        <v>997</v>
      </c>
    </row>
    <row r="12" spans="1:27" ht="14.4">
      <c r="A12" s="214" t="s">
        <v>1400</v>
      </c>
      <c r="B12" s="215"/>
      <c r="C12" s="126"/>
      <c r="D12" s="179"/>
      <c r="E12" s="179"/>
      <c r="F12" s="127"/>
      <c r="G12" s="127"/>
      <c r="H12" s="127"/>
      <c r="I12" s="127"/>
      <c r="J12" s="127"/>
      <c r="K12" s="127"/>
      <c r="L12" s="127"/>
      <c r="M12" s="127"/>
      <c r="N12" s="127"/>
      <c r="O12" s="127"/>
      <c r="P12" s="127"/>
      <c r="Q12" s="127"/>
      <c r="R12" s="127"/>
      <c r="S12" s="127"/>
      <c r="T12" s="127"/>
      <c r="U12" s="127"/>
      <c r="V12" s="127"/>
      <c r="W12" s="127"/>
      <c r="X12" s="127"/>
      <c r="Y12" s="127"/>
      <c r="Z12" s="127"/>
      <c r="AA12" s="127"/>
    </row>
    <row r="13" spans="1:27" ht="14.4">
      <c r="A13" s="214" t="s">
        <v>1402</v>
      </c>
      <c r="B13" s="215"/>
      <c r="C13" s="126"/>
      <c r="D13" s="126"/>
      <c r="E13" s="179"/>
      <c r="F13" s="127"/>
      <c r="G13" s="127"/>
      <c r="H13" s="127"/>
      <c r="I13" s="127"/>
      <c r="J13" s="127"/>
      <c r="K13" s="127"/>
      <c r="L13" s="127"/>
      <c r="M13" s="127"/>
      <c r="N13" s="127"/>
      <c r="O13" s="127"/>
      <c r="P13" s="127"/>
      <c r="Q13" s="127"/>
      <c r="R13" s="127"/>
      <c r="S13" s="127"/>
      <c r="T13" s="127"/>
      <c r="U13" s="127"/>
      <c r="V13" s="127"/>
      <c r="W13" s="127"/>
      <c r="X13" s="127"/>
      <c r="Y13" s="127"/>
      <c r="Z13" s="127"/>
      <c r="AA13" s="127"/>
    </row>
    <row r="14" spans="1:27" ht="14.4">
      <c r="A14" s="214" t="s">
        <v>1404</v>
      </c>
      <c r="B14" s="215"/>
      <c r="C14" s="126"/>
      <c r="D14" s="127"/>
      <c r="E14" s="127"/>
      <c r="F14" s="127"/>
      <c r="G14" s="127"/>
      <c r="H14" s="127"/>
      <c r="I14" s="127"/>
      <c r="J14" s="127"/>
      <c r="K14" s="127"/>
      <c r="L14" s="127"/>
      <c r="M14" s="127"/>
      <c r="N14" s="127"/>
      <c r="O14" s="127"/>
      <c r="P14" s="127"/>
      <c r="Q14" s="127"/>
      <c r="R14" s="127"/>
      <c r="S14" s="127"/>
      <c r="T14" s="127"/>
      <c r="U14" s="127"/>
      <c r="V14" s="127"/>
      <c r="W14" s="127"/>
      <c r="X14" s="127"/>
      <c r="Y14" s="127"/>
      <c r="Z14" s="127"/>
      <c r="AA14" s="127"/>
    </row>
    <row r="15" spans="1:27" ht="14.4">
      <c r="A15" s="214" t="s">
        <v>1406</v>
      </c>
      <c r="B15" s="215"/>
      <c r="C15" s="126"/>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row>
    <row r="16" spans="1:27" ht="14.4">
      <c r="A16" s="214" t="s">
        <v>1408</v>
      </c>
      <c r="B16" s="215"/>
      <c r="C16" s="126"/>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row>
    <row r="17" spans="1:27" ht="14.4">
      <c r="A17" s="214" t="s">
        <v>1410</v>
      </c>
      <c r="B17" s="215"/>
      <c r="C17" s="126"/>
      <c r="D17" s="127"/>
      <c r="E17" s="127"/>
      <c r="F17" s="127"/>
      <c r="G17" s="127"/>
      <c r="H17" s="127"/>
      <c r="I17" s="127"/>
      <c r="J17" s="127"/>
      <c r="K17" s="127"/>
      <c r="L17" s="127"/>
      <c r="M17" s="127"/>
      <c r="N17" s="127"/>
      <c r="O17" s="127"/>
      <c r="P17" s="127"/>
      <c r="Q17" s="127"/>
      <c r="R17" s="127"/>
      <c r="S17" s="127"/>
      <c r="T17" s="127"/>
      <c r="U17" s="127"/>
      <c r="V17" s="127"/>
      <c r="W17" s="127"/>
      <c r="X17" s="127"/>
      <c r="Y17" s="127"/>
      <c r="Z17" s="127"/>
      <c r="AA17" s="127"/>
    </row>
    <row r="18" spans="1:27" ht="14.4">
      <c r="A18" s="214" t="s">
        <v>1412</v>
      </c>
      <c r="B18" s="215"/>
      <c r="C18" s="126"/>
      <c r="D18" s="127"/>
      <c r="E18" s="127"/>
      <c r="F18" s="127"/>
      <c r="G18" s="127"/>
      <c r="H18" s="127"/>
      <c r="I18" s="127"/>
      <c r="J18" s="127"/>
      <c r="K18" s="127"/>
      <c r="L18" s="127"/>
      <c r="M18" s="127"/>
      <c r="N18" s="127"/>
      <c r="O18" s="127"/>
      <c r="P18" s="127"/>
      <c r="Q18" s="127"/>
      <c r="R18" s="127"/>
      <c r="S18" s="127"/>
      <c r="T18" s="127"/>
      <c r="U18" s="127"/>
      <c r="V18" s="127"/>
      <c r="W18" s="127"/>
      <c r="X18" s="127"/>
      <c r="Y18" s="127"/>
      <c r="Z18" s="127"/>
      <c r="AA18" s="127"/>
    </row>
    <row r="19" spans="1:27" ht="14.4">
      <c r="A19" s="214" t="s">
        <v>1414</v>
      </c>
      <c r="B19" s="215"/>
      <c r="C19" s="126"/>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row>
    <row r="20" spans="1:27" ht="14.25" customHeight="1"/>
    <row r="21" spans="1:27" ht="14.25" customHeight="1">
      <c r="A21" s="17" t="s">
        <v>1247</v>
      </c>
      <c r="B21" s="17" t="s">
        <v>854</v>
      </c>
      <c r="C21" s="16" t="s">
        <v>1001</v>
      </c>
      <c r="D21" s="16" t="s">
        <v>1003</v>
      </c>
      <c r="E21" s="16" t="s">
        <v>1005</v>
      </c>
      <c r="F21" s="16" t="s">
        <v>1007</v>
      </c>
      <c r="G21" s="16" t="s">
        <v>1009</v>
      </c>
      <c r="H21" s="16" t="s">
        <v>846</v>
      </c>
      <c r="I21" s="16" t="s">
        <v>847</v>
      </c>
    </row>
    <row r="22" spans="1:27" ht="14.25" customHeight="1">
      <c r="A22" s="19" t="s">
        <v>1421</v>
      </c>
      <c r="B22" s="23" t="s">
        <v>1422</v>
      </c>
      <c r="C22" s="198" t="s">
        <v>1423</v>
      </c>
      <c r="D22" s="189" t="s">
        <v>1424</v>
      </c>
      <c r="E22" s="194" t="s">
        <v>1425</v>
      </c>
      <c r="F22" s="191" t="s">
        <v>1426</v>
      </c>
      <c r="G22" s="52" t="s">
        <v>1427</v>
      </c>
      <c r="H22" s="139" t="s">
        <v>1423</v>
      </c>
      <c r="I22" s="135" t="s">
        <v>1423</v>
      </c>
    </row>
    <row r="23" spans="1:27" ht="14.25" customHeight="1">
      <c r="A23" s="19" t="s">
        <v>1428</v>
      </c>
      <c r="B23" s="23" t="s">
        <v>1429</v>
      </c>
      <c r="C23" s="198" t="s">
        <v>1423</v>
      </c>
      <c r="D23" s="189" t="s">
        <v>1424</v>
      </c>
      <c r="E23" s="194" t="s">
        <v>1425</v>
      </c>
      <c r="F23" s="191" t="s">
        <v>1426</v>
      </c>
      <c r="G23" s="52" t="s">
        <v>1427</v>
      </c>
      <c r="H23" s="140" t="s">
        <v>1423</v>
      </c>
      <c r="I23" s="135" t="s">
        <v>1423</v>
      </c>
    </row>
    <row r="24" spans="1:27" ht="14.25" customHeight="1">
      <c r="A24" s="19" t="s">
        <v>1430</v>
      </c>
      <c r="B24" s="23" t="s">
        <v>1431</v>
      </c>
      <c r="C24" s="198" t="s">
        <v>1423</v>
      </c>
      <c r="D24" s="189" t="s">
        <v>1424</v>
      </c>
      <c r="E24" s="194" t="s">
        <v>1425</v>
      </c>
      <c r="F24" s="191" t="s">
        <v>1426</v>
      </c>
      <c r="G24" s="52" t="s">
        <v>1427</v>
      </c>
      <c r="H24" s="140" t="s">
        <v>1423</v>
      </c>
      <c r="I24" s="135" t="s">
        <v>1423</v>
      </c>
    </row>
    <row r="25" spans="1:27" ht="14.25" customHeight="1">
      <c r="A25" s="19" t="s">
        <v>1432</v>
      </c>
      <c r="B25" s="23" t="s">
        <v>1433</v>
      </c>
      <c r="C25" s="198" t="s">
        <v>1423</v>
      </c>
      <c r="D25" s="189" t="s">
        <v>1424</v>
      </c>
      <c r="E25" s="194" t="s">
        <v>1425</v>
      </c>
      <c r="F25" s="191" t="s">
        <v>1426</v>
      </c>
      <c r="G25" s="52" t="s">
        <v>1427</v>
      </c>
      <c r="H25" s="140" t="s">
        <v>1423</v>
      </c>
      <c r="I25" s="135" t="s">
        <v>1423</v>
      </c>
    </row>
    <row r="26" spans="1:27" ht="14.25" customHeight="1">
      <c r="A26" s="19" t="s">
        <v>1434</v>
      </c>
      <c r="B26" s="23" t="s">
        <v>1435</v>
      </c>
      <c r="C26" s="198" t="s">
        <v>1423</v>
      </c>
      <c r="D26" s="189" t="s">
        <v>1424</v>
      </c>
      <c r="E26" s="194" t="s">
        <v>1425</v>
      </c>
      <c r="F26" s="191" t="s">
        <v>1426</v>
      </c>
      <c r="G26" s="52" t="s">
        <v>1427</v>
      </c>
      <c r="H26" s="140" t="s">
        <v>1423</v>
      </c>
      <c r="I26" s="135" t="s">
        <v>1423</v>
      </c>
    </row>
    <row r="27" spans="1:27" ht="14.25" customHeight="1">
      <c r="A27" s="19" t="s">
        <v>1436</v>
      </c>
      <c r="B27" s="23" t="s">
        <v>1437</v>
      </c>
      <c r="C27" s="198" t="s">
        <v>1423</v>
      </c>
      <c r="D27" s="189" t="s">
        <v>1424</v>
      </c>
      <c r="E27" s="194" t="s">
        <v>1425</v>
      </c>
      <c r="F27" s="191" t="s">
        <v>1426</v>
      </c>
      <c r="G27" s="52" t="s">
        <v>1427</v>
      </c>
      <c r="H27" s="140" t="s">
        <v>1423</v>
      </c>
      <c r="I27" s="135" t="s">
        <v>1423</v>
      </c>
    </row>
    <row r="28" spans="1:27" ht="14.25" customHeight="1">
      <c r="A28" s="19" t="s">
        <v>1438</v>
      </c>
      <c r="B28" s="23" t="s">
        <v>1439</v>
      </c>
      <c r="C28" s="198" t="s">
        <v>1423</v>
      </c>
      <c r="D28" s="189" t="s">
        <v>1424</v>
      </c>
      <c r="E28" s="194" t="s">
        <v>1425</v>
      </c>
      <c r="F28" s="191" t="s">
        <v>1426</v>
      </c>
      <c r="G28" s="52" t="s">
        <v>1427</v>
      </c>
      <c r="H28" s="140" t="s">
        <v>1423</v>
      </c>
      <c r="I28" s="135" t="s">
        <v>1423</v>
      </c>
    </row>
    <row r="29" spans="1:27" ht="14.25" customHeight="1">
      <c r="A29" s="19" t="s">
        <v>1440</v>
      </c>
      <c r="B29" s="23" t="s">
        <v>1441</v>
      </c>
      <c r="C29" s="198" t="s">
        <v>1423</v>
      </c>
      <c r="D29" s="189" t="s">
        <v>1424</v>
      </c>
      <c r="E29" s="194" t="s">
        <v>1425</v>
      </c>
      <c r="F29" s="191" t="s">
        <v>1426</v>
      </c>
      <c r="G29" s="52" t="s">
        <v>1427</v>
      </c>
      <c r="H29" s="140" t="s">
        <v>1423</v>
      </c>
      <c r="I29" s="135" t="s">
        <v>1423</v>
      </c>
    </row>
    <row r="30" spans="1:27" ht="14.25" customHeight="1" thickBot="1"/>
    <row r="31" spans="1:27" ht="14.25" customHeight="1" thickBot="1">
      <c r="A31" s="186" t="s">
        <v>1065</v>
      </c>
      <c r="B31" s="186"/>
      <c r="C31" s="98"/>
      <c r="D31" s="97"/>
      <c r="E31" s="97"/>
      <c r="F31" s="97"/>
      <c r="G31" s="97"/>
      <c r="H31" s="97"/>
      <c r="I31" s="97"/>
      <c r="J31" s="97"/>
      <c r="K31" s="97"/>
      <c r="L31" s="97"/>
      <c r="M31" s="97"/>
      <c r="N31" s="97"/>
      <c r="O31" s="97"/>
      <c r="P31" s="97"/>
      <c r="Q31" s="97"/>
      <c r="R31" s="97"/>
      <c r="S31" s="97"/>
      <c r="T31" s="97"/>
      <c r="U31" s="97"/>
      <c r="V31" s="97"/>
      <c r="W31" s="97"/>
      <c r="X31" s="97"/>
      <c r="Y31" s="97"/>
      <c r="Z31" s="97"/>
      <c r="AA31" s="97"/>
    </row>
    <row r="32" spans="1:27" ht="14.25" customHeight="1"/>
    <row r="33" spans="1:2" ht="14.25" customHeight="1">
      <c r="A33" s="176" t="s">
        <v>1188</v>
      </c>
    </row>
    <row r="34" spans="1:2" ht="14.25" customHeight="1"/>
    <row r="35" spans="1:2" ht="14.25" customHeight="1">
      <c r="A35" s="129" t="s">
        <v>1068</v>
      </c>
      <c r="B35" s="130" t="s">
        <v>1442</v>
      </c>
    </row>
    <row r="36" spans="1:2" ht="14.25" customHeight="1">
      <c r="A36" s="131" t="s">
        <v>1190</v>
      </c>
      <c r="B36" s="132" t="s">
        <v>1443</v>
      </c>
    </row>
    <row r="37" spans="1:2" ht="14.25" customHeight="1"/>
    <row r="38" spans="1:2" ht="14.25" customHeight="1"/>
    <row r="39" spans="1:2" ht="14.25" customHeight="1"/>
    <row r="40" spans="1:2" ht="14.25" customHeight="1"/>
    <row r="41" spans="1:2" ht="14.25" customHeight="1"/>
    <row r="42" spans="1:2" ht="14.25" customHeight="1"/>
    <row r="43" spans="1:2" ht="14.25" customHeight="1"/>
    <row r="44" spans="1:2" ht="14.25" customHeight="1"/>
    <row r="45" spans="1:2" ht="14.25" customHeight="1"/>
    <row r="46" spans="1:2" ht="14.25" customHeight="1"/>
    <row r="47" spans="1:2" ht="14.25" customHeight="1"/>
    <row r="48" spans="1:2"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sheetProtection formatCells="0" formatColumns="0" formatRows="0"/>
  <protectedRanges>
    <protectedRange sqref="C31:AA31" name="date"/>
    <protectedRange sqref="A22:G29" name="Adaptation"/>
    <protectedRange sqref="C12:AA19" name="Comments"/>
  </protectedRanges>
  <mergeCells count="9">
    <mergeCell ref="A17:B17"/>
    <mergeCell ref="A18:B18"/>
    <mergeCell ref="A19:B19"/>
    <mergeCell ref="A11:B11"/>
    <mergeCell ref="A12:B12"/>
    <mergeCell ref="A13:B13"/>
    <mergeCell ref="A14:B14"/>
    <mergeCell ref="A15:B15"/>
    <mergeCell ref="A16:B16"/>
  </mergeCells>
  <phoneticPr fontId="22" type="noConversion"/>
  <conditionalFormatting sqref="A2:B19">
    <cfRule type="containsText" dxfId="154" priority="1" operator="containsText" text="(ADAPTED)">
      <formula>NOT(ISERROR(SEARCH("(ADAPTED)",A2)))</formula>
    </cfRule>
  </conditionalFormatting>
  <conditionalFormatting sqref="B22:B29">
    <cfRule type="containsText" dxfId="152" priority="10" operator="containsText" text="(ADAPTED)">
      <formula>NOT(ISERROR(SEARCH("(ADAPTED)",B22)))</formula>
    </cfRule>
  </conditionalFormatting>
  <dataValidations count="2">
    <dataValidation type="list" allowBlank="1" showInputMessage="1" showErrorMessage="1" promptTitle="Opportunity factor" prompt="Please select whether this assessment factor is an opportunity factor or not" sqref="I22:I29" xr:uid="{6A12354D-BC63-4BBC-9B9F-DA62210533E6}">
      <formula1>"yes,no"</formula1>
    </dataValidation>
    <dataValidation type="list" allowBlank="1" showInputMessage="1" showErrorMessage="1" promptTitle="Risk factor" prompt="Please select whether this assessment factor is a risk factor or not" sqref="H22:H29" xr:uid="{623758AC-18B7-41D6-9D2F-61BDCFD8D60A}">
      <formula1>"yes,no"</formula1>
    </dataValidation>
  </dataValidations>
  <hyperlinks>
    <hyperlink ref="A35" location="'Financial results'!A1" display="Next category" xr:uid="{4CAB64FC-8FDF-4309-8A83-6AFD21A3E90A}"/>
    <hyperlink ref="B35" location="'Financial Results'!A1" display="-&gt; Financial Results" xr:uid="{E5729E42-238A-4900-89E4-96D3D75B9EA0}"/>
    <hyperlink ref="A36" location="'D. Finance'!A1" display="Previous category" xr:uid="{4D0D5A10-F84E-4FAA-BC08-59960DDCD6EF}"/>
    <hyperlink ref="B36" location="'D. Finance'!A1" display="&lt;- D. Finance" xr:uid="{1D7B1F9E-3C34-41A0-9B61-D741A7732F25}"/>
  </hyperlinks>
  <pageMargins left="0.70866141732283472" right="0.70866141732283472" top="0.74803149606299213" bottom="0.74803149606299213" header="0" footer="0"/>
  <pageSetup paperSize="9" scale="95"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11" id="{4CC9904D-485C-437E-8548-2F1DB130E3A0}">
            <xm:f>'Original questions and answers'!AE34=1</xm:f>
            <x14:dxf>
              <fill>
                <patternFill>
                  <bgColor theme="6" tint="0.59996337778862885"/>
                </patternFill>
              </fill>
            </x14:dxf>
          </x14:cfRule>
          <xm:sqref>A22:B29</xm:sqref>
        </x14:conditionalFormatting>
        <x14:conditionalFormatting xmlns:xm="http://schemas.microsoft.com/office/excel/2006/main">
          <x14:cfRule type="expression" priority="3" id="{A23F8DF3-56E8-4569-8F19-5DCA8A7F1C4C}">
            <xm:f>'Original questions and answers'!AG34=1</xm:f>
            <x14:dxf>
              <font>
                <b val="0"/>
                <i/>
              </font>
            </x14:dxf>
          </x14:cfRule>
          <xm:sqref>C22:G29</xm:sqref>
        </x14:conditionalFormatting>
        <x14:conditionalFormatting xmlns:xm="http://schemas.microsoft.com/office/excel/2006/main">
          <x14:cfRule type="expression" priority="4" id="{3FE3FCBF-7A0B-4149-A53E-31D9383DC436}">
            <xm:f>Points!C52=5</xm:f>
            <x14:dxf>
              <font>
                <color rgb="FFFFFFFF"/>
              </font>
              <fill>
                <patternFill>
                  <bgColor theme="5" tint="-0.24994659260841701"/>
                </patternFill>
              </fill>
            </x14:dxf>
          </x14:cfRule>
          <x14:cfRule type="expression" priority="5" id="{2C550544-C19C-4C5D-8780-2FC3FAB4F261}">
            <xm:f>Points!C52=4</xm:f>
            <x14:dxf>
              <fill>
                <patternFill>
                  <bgColor theme="5" tint="0.39994506668294322"/>
                </patternFill>
              </fill>
            </x14:dxf>
          </x14:cfRule>
          <x14:cfRule type="expression" priority="6" id="{49DF57D3-9F4B-4033-AB95-C1FE8AAEE6CB}">
            <xm:f>Points!C52=3</xm:f>
            <x14:dxf>
              <fill>
                <patternFill>
                  <bgColor theme="5" tint="0.59996337778862885"/>
                </patternFill>
              </fill>
            </x14:dxf>
          </x14:cfRule>
          <x14:cfRule type="expression" priority="7" id="{5F949D7E-5D3A-41DE-A78D-1F31BA8BC334}">
            <xm:f>Points!C52=2</xm:f>
            <x14:dxf>
              <fill>
                <patternFill>
                  <bgColor theme="5" tint="0.79998168889431442"/>
                </patternFill>
              </fill>
            </x14:dxf>
          </x14:cfRule>
          <x14:cfRule type="expression" priority="8" id="{3FA67887-B483-4F9F-9BFE-8C2267F23EC2}">
            <xm:f>Points!C52=1</xm:f>
            <x14:dxf>
              <fill>
                <patternFill patternType="none">
                  <bgColor auto="1"/>
                </patternFill>
              </fill>
            </x14:dxf>
          </x14:cfRule>
          <x14:cfRule type="containsText" priority="9" operator="containsText" id="{FF552FB8-2070-4BF1-B3B7-239A47EFAEBF}">
            <xm:f>NOT(ISERROR(SEARCH("Select answer",C2)))</xm:f>
            <xm:f>"Select answer"</xm:f>
            <x14:dxf>
              <font>
                <color theme="3" tint="0.39994506668294322"/>
              </font>
              <fill>
                <patternFill patternType="solid">
                  <bgColor theme="0" tint="0.79998168889431442"/>
                </patternFill>
              </fill>
            </x14:dxf>
          </x14:cfRule>
          <xm:sqref>C2:AA9</xm:sqref>
        </x14:conditionalFormatting>
        <x14:conditionalFormatting xmlns:xm="http://schemas.microsoft.com/office/excel/2006/main">
          <x14:cfRule type="expression" priority="2" id="{0C791DE6-580D-4626-A3AC-CE03A666B468}">
            <xm:f>'Original questions and answers'!AM34=1</xm:f>
            <x14:dxf>
              <fill>
                <patternFill>
                  <bgColor theme="6" tint="0.59996337778862885"/>
                </patternFill>
              </fill>
            </x14:dxf>
          </x14:cfRule>
          <xm:sqref>H22:I29</xm:sqref>
        </x14:conditionalFormatting>
      </x14:conditionalFormattings>
    </ext>
    <ext xmlns:x14="http://schemas.microsoft.com/office/spreadsheetml/2009/9/main" uri="{CCE6A557-97BC-4b89-ADB6-D9C93CAAB3DF}">
      <x14:dataValidations xmlns:xm="http://schemas.microsoft.com/office/excel/2006/main" count="2">
        <x14:dataValidation type="list" showInputMessage="1" showErrorMessage="1" prompt="Please select the best matching answer" xr:uid="{72D418F5-DD1D-41D0-BBED-C0EBFFB81048}">
          <x14:formula1>
            <xm:f>'Adapted questions and answers'!$I34:$N34</xm:f>
          </x14:formula1>
          <xm:sqref>E2</xm:sqref>
        </x14:dataValidation>
        <x14:dataValidation type="list" showErrorMessage="1" xr:uid="{7E2625D3-72DF-4992-A1B6-E6ECE49371FB}">
          <x14:formula1>
            <xm:f>'Adapted questions and answers'!$I34:$N34</xm:f>
          </x14:formula1>
          <xm:sqref>C2:D9 F2:AA9 E3:E9</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29D96-8966-4412-BA6E-6E9F29601DED}">
  <sheetPr codeName="Sheet14">
    <tabColor theme="5"/>
  </sheetPr>
  <dimension ref="A1:AA32"/>
  <sheetViews>
    <sheetView workbookViewId="0">
      <selection activeCell="D14" sqref="D14"/>
    </sheetView>
  </sheetViews>
  <sheetFormatPr defaultRowHeight="14.4"/>
  <cols>
    <col min="1" max="1" width="105.88671875" bestFit="1" customWidth="1"/>
    <col min="2" max="3" width="11" bestFit="1" customWidth="1"/>
    <col min="4" max="10" width="8.109375" bestFit="1" customWidth="1"/>
    <col min="11" max="12" width="9.109375" bestFit="1" customWidth="1"/>
    <col min="13" max="13" width="9.44140625" hidden="1" customWidth="1"/>
    <col min="14" max="14" width="9.33203125" hidden="1" customWidth="1"/>
    <col min="15" max="26" width="9" hidden="1" customWidth="1"/>
  </cols>
  <sheetData>
    <row r="1" spans="1:27">
      <c r="A1" s="72"/>
      <c r="B1" s="77"/>
      <c r="C1" s="77"/>
      <c r="D1" s="77"/>
      <c r="E1" s="77"/>
      <c r="F1" s="77"/>
      <c r="G1" s="77"/>
      <c r="H1" s="77"/>
      <c r="I1" s="77"/>
      <c r="J1" s="77"/>
      <c r="K1" s="77"/>
      <c r="L1" s="77"/>
      <c r="M1" s="77"/>
      <c r="N1" s="77"/>
      <c r="O1" s="77"/>
      <c r="P1" s="77"/>
      <c r="Q1" s="77"/>
      <c r="R1" s="77"/>
      <c r="S1" s="77"/>
      <c r="T1" s="77"/>
      <c r="U1" s="77"/>
      <c r="V1" s="77"/>
      <c r="W1" s="77"/>
      <c r="X1" s="77"/>
      <c r="Y1" s="77"/>
      <c r="Z1" s="77"/>
    </row>
    <row r="2" spans="1:27">
      <c r="A2" s="81" t="s">
        <v>634</v>
      </c>
      <c r="B2" s="82" t="str">
        <f>'A. Legal status'!C$1</f>
        <v>Patent 1</v>
      </c>
      <c r="C2" s="82" t="str">
        <f>'A. Legal status'!D$1</f>
        <v>Patent 2</v>
      </c>
      <c r="D2" s="82" t="str">
        <f>'A. Legal status'!E$1</f>
        <v>Patent 3</v>
      </c>
      <c r="E2" s="82" t="str">
        <f>'A. Legal status'!F$1</f>
        <v>Patent 4</v>
      </c>
      <c r="F2" s="82" t="str">
        <f>'A. Legal status'!G$1</f>
        <v>Patent 5</v>
      </c>
      <c r="G2" s="82" t="str">
        <f>'A. Legal status'!H$1</f>
        <v>Patent 6</v>
      </c>
      <c r="H2" s="82" t="str">
        <f>'A. Legal status'!I$1</f>
        <v>Patent 7</v>
      </c>
      <c r="I2" s="82" t="str">
        <f>'A. Legal status'!J$1</f>
        <v>Patent 8</v>
      </c>
      <c r="J2" s="82" t="str">
        <f>'A. Legal status'!K$1</f>
        <v>Patent 9</v>
      </c>
      <c r="K2" s="82" t="str">
        <f>'A. Legal status'!L$1</f>
        <v>Patent 10</v>
      </c>
      <c r="L2" s="82" t="str">
        <f>'A. Legal status'!M$1</f>
        <v>Patent 11</v>
      </c>
      <c r="M2" s="82" t="str">
        <f>'A. Legal status'!N$1</f>
        <v>Patent 12</v>
      </c>
      <c r="N2" s="82" t="str">
        <f>'A. Legal status'!O$1</f>
        <v>Patent 13</v>
      </c>
      <c r="O2" s="82" t="str">
        <f>'A. Legal status'!P$1</f>
        <v>Patent 14</v>
      </c>
      <c r="P2" s="82" t="str">
        <f>'A. Legal status'!Q$1</f>
        <v>Patent 15</v>
      </c>
      <c r="Q2" s="82" t="str">
        <f>'A. Legal status'!R$1</f>
        <v>Patent 16</v>
      </c>
      <c r="R2" s="82" t="str">
        <f>'A. Legal status'!S$1</f>
        <v>Patent 17</v>
      </c>
      <c r="S2" s="82" t="str">
        <f>'A. Legal status'!T$1</f>
        <v>Patent 18</v>
      </c>
      <c r="T2" s="82" t="str">
        <f>'A. Legal status'!U$1</f>
        <v>Patent 19</v>
      </c>
      <c r="U2" s="82" t="str">
        <f>'A. Legal status'!V$1</f>
        <v>Patent 20</v>
      </c>
      <c r="V2" s="82" t="str">
        <f>'A. Legal status'!W$1</f>
        <v>Patent 21</v>
      </c>
      <c r="W2" s="82" t="str">
        <f>'A. Legal status'!X$1</f>
        <v>Patent 22</v>
      </c>
      <c r="X2" s="82" t="str">
        <f>'A. Legal status'!Y$1</f>
        <v>Patent 23</v>
      </c>
      <c r="Y2" s="82" t="str">
        <f>'A. Legal status'!Z$1</f>
        <v>Patent 24</v>
      </c>
      <c r="Z2" s="82" t="str">
        <f>'A. Legal status'!AA$1</f>
        <v>Patent 25</v>
      </c>
    </row>
    <row r="3" spans="1:27">
      <c r="A3" s="80" t="str">
        <f>'B. Technology'!A6</f>
        <v>B5: How  much  time is required before the patented technology can be commercially worked?</v>
      </c>
      <c r="B3" s="151">
        <f>IF(ISBLANK('B. Technology'!C$6),"",'B. Technology'!C$6)</f>
        <v>2.5</v>
      </c>
      <c r="C3" s="151">
        <f>IF(ISBLANK('B. Technology'!D$6),"",'B. Technology'!D$6)</f>
        <v>0</v>
      </c>
      <c r="D3" s="151" t="str">
        <f>IF(ISBLANK('B. Technology'!E$6),"",'B. Technology'!E$6)</f>
        <v/>
      </c>
      <c r="E3" s="151" t="str">
        <f>IF(ISBLANK('B. Technology'!F$6),"",'B. Technology'!F$6)</f>
        <v/>
      </c>
      <c r="F3" s="151" t="str">
        <f>IF(ISBLANK('B. Technology'!G$6),"",'B. Technology'!G$6)</f>
        <v/>
      </c>
      <c r="G3" s="151" t="str">
        <f>IF(ISBLANK('B. Technology'!H$6),"",'B. Technology'!H$6)</f>
        <v/>
      </c>
      <c r="H3" s="151" t="str">
        <f>IF(ISBLANK('B. Technology'!I$6),"",'B. Technology'!I$6)</f>
        <v/>
      </c>
      <c r="I3" s="151" t="str">
        <f>IF(ISBLANK('B. Technology'!J$6),"",'B. Technology'!J$6)</f>
        <v/>
      </c>
      <c r="J3" s="151" t="str">
        <f>IF(ISBLANK('B. Technology'!K$6),"",'B. Technology'!K$6)</f>
        <v/>
      </c>
      <c r="K3" s="151" t="str">
        <f>IF(ISBLANK('B. Technology'!L$6),"",'B. Technology'!L$6)</f>
        <v/>
      </c>
      <c r="L3" s="151" t="str">
        <f>IF(ISBLANK('B. Technology'!M$6),"",'B. Technology'!M$6)</f>
        <v/>
      </c>
      <c r="M3" s="151" t="str">
        <f>IF(ISBLANK('B. Technology'!N$6),"",'B. Technology'!N$6)</f>
        <v/>
      </c>
      <c r="N3" s="151" t="str">
        <f>IF(ISBLANK('B. Technology'!O$6),"",'B. Technology'!O$6)</f>
        <v/>
      </c>
      <c r="O3" s="151" t="str">
        <f>IF(ISBLANK('B. Technology'!P$6),"",'B. Technology'!P$6)</f>
        <v/>
      </c>
      <c r="P3" s="151" t="str">
        <f>IF(ISBLANK('B. Technology'!Q$6),"",'B. Technology'!Q$6)</f>
        <v/>
      </c>
      <c r="Q3" s="151" t="str">
        <f>IF(ISBLANK('B. Technology'!R$6),"",'B. Technology'!R$6)</f>
        <v/>
      </c>
      <c r="R3" s="151" t="str">
        <f>IF(ISBLANK('B. Technology'!S$6),"",'B. Technology'!S$6)</f>
        <v/>
      </c>
      <c r="S3" s="151" t="str">
        <f>IF(ISBLANK('B. Technology'!T$6),"",'B. Technology'!T$6)</f>
        <v/>
      </c>
      <c r="T3" s="151" t="str">
        <f>IF(ISBLANK('B. Technology'!U$6),"",'B. Technology'!U$6)</f>
        <v/>
      </c>
      <c r="U3" s="151" t="str">
        <f>IF(ISBLANK('B. Technology'!V$6),"",'B. Technology'!V$6)</f>
        <v/>
      </c>
      <c r="V3" s="151" t="str">
        <f>IF(ISBLANK('B. Technology'!W$6),"",'B. Technology'!W$6)</f>
        <v/>
      </c>
      <c r="W3" s="151" t="str">
        <f>IF(ISBLANK('B. Technology'!X$6),"",'B. Technology'!X$6)</f>
        <v/>
      </c>
      <c r="X3" s="151" t="str">
        <f>IF(ISBLANK('B. Technology'!Y$6),"",'B. Technology'!Y$6)</f>
        <v/>
      </c>
      <c r="Y3" s="151" t="str">
        <f>IF(ISBLANK('B. Technology'!Z$6),"",'B. Technology'!Z$6)</f>
        <v/>
      </c>
      <c r="Z3" s="151" t="str">
        <f>IF(ISBLANK('B. Technology'!AA$6),"",'B. Technology'!AA$6)</f>
        <v/>
      </c>
    </row>
    <row r="4" spans="1:27">
      <c r="A4" s="80" t="str">
        <f>'C. Market conditions'!A3</f>
        <v>C2: What is the market growth in the business area where the patented technology is utilised?</v>
      </c>
      <c r="B4" s="150">
        <f>IF(ISBLANK('C. Market conditions'!C$3),"",'C. Market conditions'!C$3)</f>
        <v>0.15</v>
      </c>
      <c r="C4" s="149">
        <f>IF(ISBLANK('C. Market conditions'!D$3),"",'C. Market conditions'!D$3)</f>
        <v>2.5000000000000001E-2</v>
      </c>
      <c r="D4" s="149" t="str">
        <f>IF(ISBLANK('C. Market conditions'!E$3),"",'C. Market conditions'!E$3)</f>
        <v/>
      </c>
      <c r="E4" s="149" t="str">
        <f>IF(ISBLANK('C. Market conditions'!F$3),"",'C. Market conditions'!F$3)</f>
        <v/>
      </c>
      <c r="F4" s="149" t="str">
        <f>IF(ISBLANK('C. Market conditions'!G$3),"",'C. Market conditions'!G$3)</f>
        <v/>
      </c>
      <c r="G4" s="149" t="str">
        <f>IF(ISBLANK('C. Market conditions'!H$3),"",'C. Market conditions'!H$3)</f>
        <v/>
      </c>
      <c r="H4" s="149" t="str">
        <f>IF(ISBLANK('C. Market conditions'!I$3),"",'C. Market conditions'!I$3)</f>
        <v/>
      </c>
      <c r="I4" s="149" t="str">
        <f>IF(ISBLANK('C. Market conditions'!J$3),"",'C. Market conditions'!J$3)</f>
        <v/>
      </c>
      <c r="J4" s="149" t="str">
        <f>IF(ISBLANK('C. Market conditions'!K$3),"",'C. Market conditions'!K$3)</f>
        <v/>
      </c>
      <c r="K4" s="149" t="str">
        <f>IF(ISBLANK('C. Market conditions'!L$3),"",'C. Market conditions'!L$3)</f>
        <v/>
      </c>
      <c r="L4" s="149" t="str">
        <f>IF(ISBLANK('C. Market conditions'!M$3),"",'C. Market conditions'!M$3)</f>
        <v/>
      </c>
      <c r="M4" s="149" t="str">
        <f>IF(ISBLANK('C. Market conditions'!N$3),"",'C. Market conditions'!N$3)</f>
        <v/>
      </c>
      <c r="N4" s="149" t="str">
        <f>IF(ISBLANK('C. Market conditions'!O$3),"",'C. Market conditions'!O$3)</f>
        <v/>
      </c>
      <c r="O4" s="149" t="str">
        <f>IF(ISBLANK('C. Market conditions'!P$3),"",'C. Market conditions'!P$3)</f>
        <v/>
      </c>
      <c r="P4" s="149" t="str">
        <f>IF(ISBLANK('C. Market conditions'!Q$3),"",'C. Market conditions'!Q$3)</f>
        <v/>
      </c>
      <c r="Q4" s="149" t="str">
        <f>IF(ISBLANK('C. Market conditions'!R$3),"",'C. Market conditions'!R$3)</f>
        <v/>
      </c>
      <c r="R4" s="149" t="str">
        <f>IF(ISBLANK('C. Market conditions'!S$3),"",'C. Market conditions'!S$3)</f>
        <v/>
      </c>
      <c r="S4" s="149" t="str">
        <f>IF(ISBLANK('C. Market conditions'!T$3),"",'C. Market conditions'!T$3)</f>
        <v/>
      </c>
      <c r="T4" s="149" t="str">
        <f>IF(ISBLANK('C. Market conditions'!U$3),"",'C. Market conditions'!U$3)</f>
        <v/>
      </c>
      <c r="U4" s="149" t="str">
        <f>IF(ISBLANK('C. Market conditions'!V$3),"",'C. Market conditions'!V$3)</f>
        <v/>
      </c>
      <c r="V4" s="149" t="str">
        <f>IF(ISBLANK('C. Market conditions'!W$3),"",'C. Market conditions'!W$3)</f>
        <v/>
      </c>
      <c r="W4" s="149" t="str">
        <f>IF(ISBLANK('C. Market conditions'!X$3),"",'C. Market conditions'!X$3)</f>
        <v/>
      </c>
      <c r="X4" s="149" t="str">
        <f>IF(ISBLANK('C. Market conditions'!Y$3),"",'C. Market conditions'!Y$3)</f>
        <v/>
      </c>
      <c r="Y4" s="149" t="str">
        <f>IF(ISBLANK('C. Market conditions'!Z$3),"",'C. Market conditions'!Z$3)</f>
        <v/>
      </c>
      <c r="Z4" s="149" t="str">
        <f>IF(ISBLANK('C. Market conditions'!AA$3),"",'C. Market conditions'!AA$3)</f>
        <v/>
      </c>
    </row>
    <row r="5" spans="1:27">
      <c r="A5" s="80" t="str">
        <f>'C. Market conditions'!A4</f>
        <v>C3: What is the life expectancy of the patented technology in the market?</v>
      </c>
      <c r="B5" s="151">
        <f>IF(ISBLANK('C. Market conditions'!C$4),"",'C. Market conditions'!C$4)</f>
        <v>4</v>
      </c>
      <c r="C5" s="151">
        <f>IF(ISBLANK('C. Market conditions'!D$4),"",'C. Market conditions'!D$4)</f>
        <v>1.5</v>
      </c>
      <c r="D5" s="151" t="str">
        <f>IF(ISBLANK('C. Market conditions'!E$4),"",'C. Market conditions'!E$4)</f>
        <v/>
      </c>
      <c r="E5" s="151" t="str">
        <f>IF(ISBLANK('C. Market conditions'!F$4),"",'C. Market conditions'!F$4)</f>
        <v/>
      </c>
      <c r="F5" s="151" t="str">
        <f>IF(ISBLANK('C. Market conditions'!G$4),"",'C. Market conditions'!G$4)</f>
        <v/>
      </c>
      <c r="G5" s="151" t="str">
        <f>IF(ISBLANK('C. Market conditions'!H$4),"",'C. Market conditions'!H$4)</f>
        <v/>
      </c>
      <c r="H5" s="151" t="str">
        <f>IF(ISBLANK('C. Market conditions'!I$4),"",'C. Market conditions'!I$4)</f>
        <v/>
      </c>
      <c r="I5" s="151" t="str">
        <f>IF(ISBLANK('C. Market conditions'!J$4),"",'C. Market conditions'!J$4)</f>
        <v/>
      </c>
      <c r="J5" s="151" t="str">
        <f>IF(ISBLANK('C. Market conditions'!K$4),"",'C. Market conditions'!K$4)</f>
        <v/>
      </c>
      <c r="K5" s="151" t="str">
        <f>IF(ISBLANK('C. Market conditions'!L$4),"",'C. Market conditions'!L$4)</f>
        <v/>
      </c>
      <c r="L5" s="151" t="str">
        <f>IF(ISBLANK('C. Market conditions'!M$4),"",'C. Market conditions'!M$4)</f>
        <v/>
      </c>
      <c r="M5" s="151" t="str">
        <f>IF(ISBLANK('C. Market conditions'!N$4),"",'C. Market conditions'!N$4)</f>
        <v/>
      </c>
      <c r="N5" s="151" t="str">
        <f>IF(ISBLANK('C. Market conditions'!O$4),"",'C. Market conditions'!O$4)</f>
        <v/>
      </c>
      <c r="O5" s="151" t="str">
        <f>IF(ISBLANK('C. Market conditions'!P$4),"",'C. Market conditions'!P$4)</f>
        <v/>
      </c>
      <c r="P5" s="151" t="str">
        <f>IF(ISBLANK('C. Market conditions'!Q$4),"",'C. Market conditions'!Q$4)</f>
        <v/>
      </c>
      <c r="Q5" s="151" t="str">
        <f>IF(ISBLANK('C. Market conditions'!R$4),"",'C. Market conditions'!R$4)</f>
        <v/>
      </c>
      <c r="R5" s="151" t="str">
        <f>IF(ISBLANK('C. Market conditions'!S$4),"",'C. Market conditions'!S$4)</f>
        <v/>
      </c>
      <c r="S5" s="151" t="str">
        <f>IF(ISBLANK('C. Market conditions'!T$4),"",'C. Market conditions'!T$4)</f>
        <v/>
      </c>
      <c r="T5" s="151" t="str">
        <f>IF(ISBLANK('C. Market conditions'!U$4),"",'C. Market conditions'!U$4)</f>
        <v/>
      </c>
      <c r="U5" s="151" t="str">
        <f>IF(ISBLANK('C. Market conditions'!V$4),"",'C. Market conditions'!V$4)</f>
        <v/>
      </c>
      <c r="V5" s="151" t="str">
        <f>IF(ISBLANK('C. Market conditions'!W$4),"",'C. Market conditions'!W$4)</f>
        <v/>
      </c>
      <c r="W5" s="151" t="str">
        <f>IF(ISBLANK('C. Market conditions'!X$4),"",'C. Market conditions'!X$4)</f>
        <v/>
      </c>
      <c r="X5" s="151" t="str">
        <f>IF(ISBLANK('C. Market conditions'!Y$4),"",'C. Market conditions'!Y$4)</f>
        <v/>
      </c>
      <c r="Y5" s="151" t="str">
        <f>IF(ISBLANK('C. Market conditions'!Z$4),"",'C. Market conditions'!Z$4)</f>
        <v/>
      </c>
      <c r="Z5" s="151" t="str">
        <f>IF(ISBLANK('C. Market conditions'!AA$4),"",'C. Market conditions'!AA$4)</f>
        <v/>
      </c>
    </row>
    <row r="6" spans="1:27">
      <c r="A6" s="80" t="str">
        <f>'C. Market conditions'!A7</f>
        <v>C6: What is the potential extra turnover to be obtained within the business area when utilising the patented technology?</v>
      </c>
      <c r="B6" s="150">
        <f>IF(ISBLANK('C. Market conditions'!C$7),"",'C. Market conditions'!C$7)</f>
        <v>0.06</v>
      </c>
      <c r="C6" s="149">
        <f>IF(ISBLANK('C. Market conditions'!D$7),"",'C. Market conditions'!D$7)</f>
        <v>0.06</v>
      </c>
      <c r="D6" s="149" t="str">
        <f>IF(ISBLANK('C. Market conditions'!E$7),"",'C. Market conditions'!E$7)</f>
        <v/>
      </c>
      <c r="E6" s="149" t="str">
        <f>IF(ISBLANK('C. Market conditions'!F$7),"",'C. Market conditions'!F$7)</f>
        <v/>
      </c>
      <c r="F6" s="149" t="str">
        <f>IF(ISBLANK('C. Market conditions'!G$7),"",'C. Market conditions'!G$7)</f>
        <v/>
      </c>
      <c r="G6" s="149" t="str">
        <f>IF(ISBLANK('C. Market conditions'!H$7),"",'C. Market conditions'!H$7)</f>
        <v/>
      </c>
      <c r="H6" s="149" t="str">
        <f>IF(ISBLANK('C. Market conditions'!I$7),"",'C. Market conditions'!I$7)</f>
        <v/>
      </c>
      <c r="I6" s="149" t="str">
        <f>IF(ISBLANK('C. Market conditions'!J$7),"",'C. Market conditions'!J$7)</f>
        <v/>
      </c>
      <c r="J6" s="149" t="str">
        <f>IF(ISBLANK('C. Market conditions'!K$7),"",'C. Market conditions'!K$7)</f>
        <v/>
      </c>
      <c r="K6" s="149" t="str">
        <f>IF(ISBLANK('C. Market conditions'!L$7),"",'C. Market conditions'!L$7)</f>
        <v/>
      </c>
      <c r="L6" s="149" t="str">
        <f>IF(ISBLANK('C. Market conditions'!M$7),"",'C. Market conditions'!M$7)</f>
        <v/>
      </c>
      <c r="M6" s="149" t="str">
        <f>IF(ISBLANK('C. Market conditions'!N$7),"",'C. Market conditions'!N$7)</f>
        <v/>
      </c>
      <c r="N6" s="149" t="str">
        <f>IF(ISBLANK('C. Market conditions'!O$7),"",'C. Market conditions'!O$7)</f>
        <v/>
      </c>
      <c r="O6" s="149" t="str">
        <f>IF(ISBLANK('C. Market conditions'!P$7),"",'C. Market conditions'!P$7)</f>
        <v/>
      </c>
      <c r="P6" s="149" t="str">
        <f>IF(ISBLANK('C. Market conditions'!Q$7),"",'C. Market conditions'!Q$7)</f>
        <v/>
      </c>
      <c r="Q6" s="149" t="str">
        <f>IF(ISBLANK('C. Market conditions'!R$7),"",'C. Market conditions'!R$7)</f>
        <v/>
      </c>
      <c r="R6" s="149" t="str">
        <f>IF(ISBLANK('C. Market conditions'!S$7),"",'C. Market conditions'!S$7)</f>
        <v/>
      </c>
      <c r="S6" s="149" t="str">
        <f>IF(ISBLANK('C. Market conditions'!T$7),"",'C. Market conditions'!T$7)</f>
        <v/>
      </c>
      <c r="T6" s="149" t="str">
        <f>IF(ISBLANK('C. Market conditions'!U$7),"",'C. Market conditions'!U$7)</f>
        <v/>
      </c>
      <c r="U6" s="149" t="str">
        <f>IF(ISBLANK('C. Market conditions'!V$7),"",'C. Market conditions'!V$7)</f>
        <v/>
      </c>
      <c r="V6" s="149" t="str">
        <f>IF(ISBLANK('C. Market conditions'!W$7),"",'C. Market conditions'!W$7)</f>
        <v/>
      </c>
      <c r="W6" s="149" t="str">
        <f>IF(ISBLANK('C. Market conditions'!X$7),"",'C. Market conditions'!X$7)</f>
        <v/>
      </c>
      <c r="X6" s="149" t="str">
        <f>IF(ISBLANK('C. Market conditions'!Y$7),"",'C. Market conditions'!Y$7)</f>
        <v/>
      </c>
      <c r="Y6" s="149" t="str">
        <f>IF(ISBLANK('C. Market conditions'!Z$7),"",'C. Market conditions'!Z$7)</f>
        <v/>
      </c>
      <c r="Z6" s="149" t="str">
        <f>IF(ISBLANK('C. Market conditions'!AA$7),"",'C. Market conditions'!AA$7)</f>
        <v/>
      </c>
    </row>
    <row r="7" spans="1:27">
      <c r="A7" s="80" t="str">
        <f>'D. Finance'!A2</f>
        <v>D1: Can the existing business area output in the relevant market be maintained without utilising the patented technology?</v>
      </c>
      <c r="B7" s="150">
        <f>IF(ISBLANK('D. Finance'!C2),"",'D. Finance'!C2)</f>
        <v>0.25</v>
      </c>
      <c r="C7" s="149">
        <f>IF(ISBLANK('D. Finance'!D2),"",'D. Finance'!D2)</f>
        <v>1</v>
      </c>
      <c r="D7" s="149" t="str">
        <f>IF(ISBLANK('D. Finance'!E2),"",'D. Finance'!E2)</f>
        <v/>
      </c>
      <c r="E7" s="149" t="str">
        <f>IF(ISBLANK('D. Finance'!F2),"",'D. Finance'!F2)</f>
        <v/>
      </c>
      <c r="F7" s="149" t="str">
        <f>IF(ISBLANK('D. Finance'!G2),"",'D. Finance'!G2)</f>
        <v/>
      </c>
      <c r="G7" s="149" t="str">
        <f>IF(ISBLANK('D. Finance'!H2),"",'D. Finance'!H2)</f>
        <v/>
      </c>
      <c r="H7" s="149" t="str">
        <f>IF(ISBLANK('D. Finance'!I2),"",'D. Finance'!I2)</f>
        <v/>
      </c>
      <c r="I7" s="149" t="str">
        <f>IF(ISBLANK('D. Finance'!J2),"",'D. Finance'!J2)</f>
        <v/>
      </c>
      <c r="J7" s="149" t="str">
        <f>IF(ISBLANK('D. Finance'!K2),"",'D. Finance'!K2)</f>
        <v/>
      </c>
      <c r="K7" s="149" t="str">
        <f>IF(ISBLANK('D. Finance'!L2),"",'D. Finance'!L2)</f>
        <v/>
      </c>
      <c r="L7" s="149" t="str">
        <f>IF(ISBLANK('D. Finance'!M2),"",'D. Finance'!M2)</f>
        <v/>
      </c>
      <c r="M7" s="149" t="str">
        <f>IF(ISBLANK('D. Finance'!N2),"",'D. Finance'!N2)</f>
        <v/>
      </c>
      <c r="N7" s="149" t="str">
        <f>IF(ISBLANK('D. Finance'!O2),"",'D. Finance'!O2)</f>
        <v/>
      </c>
      <c r="O7" s="149" t="str">
        <f>IF(ISBLANK('D. Finance'!P2),"",'D. Finance'!P2)</f>
        <v/>
      </c>
      <c r="P7" s="149" t="str">
        <f>IF(ISBLANK('D. Finance'!Q2),"",'D. Finance'!Q2)</f>
        <v/>
      </c>
      <c r="Q7" s="149" t="str">
        <f>IF(ISBLANK('D. Finance'!R2),"",'D. Finance'!R2)</f>
        <v/>
      </c>
      <c r="R7" s="149" t="str">
        <f>IF(ISBLANK('D. Finance'!S2),"",'D. Finance'!S2)</f>
        <v/>
      </c>
      <c r="S7" s="149" t="str">
        <f>IF(ISBLANK('D. Finance'!T2),"",'D. Finance'!T2)</f>
        <v/>
      </c>
      <c r="T7" s="149" t="str">
        <f>IF(ISBLANK('D. Finance'!U2),"",'D. Finance'!U2)</f>
        <v/>
      </c>
      <c r="U7" s="149" t="str">
        <f>IF(ISBLANK('D. Finance'!V2),"",'D. Finance'!V2)</f>
        <v/>
      </c>
      <c r="V7" s="149" t="str">
        <f>IF(ISBLANK('D. Finance'!W2),"",'D. Finance'!W2)</f>
        <v/>
      </c>
      <c r="W7" s="149" t="str">
        <f>IF(ISBLANK('D. Finance'!X2),"",'D. Finance'!X2)</f>
        <v/>
      </c>
      <c r="X7" s="149" t="str">
        <f>IF(ISBLANK('D. Finance'!Y2),"",'D. Finance'!Y2)</f>
        <v/>
      </c>
      <c r="Y7" s="149" t="str">
        <f>IF(ISBLANK('D. Finance'!Z2),"",'D. Finance'!Z2)</f>
        <v/>
      </c>
      <c r="Z7" s="149" t="str">
        <f>IF(ISBLANK('D. Finance'!AA2),"",'D. Finance'!AA2)</f>
        <v/>
      </c>
    </row>
    <row r="8" spans="1:27">
      <c r="A8" s="80" t="str">
        <f>'D. Finance'!A3</f>
        <v>D2: What are the necessary future development costs?</v>
      </c>
      <c r="B8" s="150">
        <f>IF(ISBLANK('D. Finance'!C3),"",'D. Finance'!C3)</f>
        <v>0.15</v>
      </c>
      <c r="C8" s="149">
        <f>IF(ISBLANK('D. Finance'!D3),"",'D. Finance'!D3)</f>
        <v>0.15</v>
      </c>
      <c r="D8" s="149" t="str">
        <f>IF(ISBLANK('D. Finance'!E3),"",'D. Finance'!E3)</f>
        <v/>
      </c>
      <c r="E8" s="149" t="str">
        <f>IF(ISBLANK('D. Finance'!F3),"",'D. Finance'!F3)</f>
        <v/>
      </c>
      <c r="F8" s="149" t="str">
        <f>IF(ISBLANK('D. Finance'!G3),"",'D. Finance'!G3)</f>
        <v/>
      </c>
      <c r="G8" s="149" t="str">
        <f>IF(ISBLANK('D. Finance'!H3),"",'D. Finance'!H3)</f>
        <v/>
      </c>
      <c r="H8" s="149" t="str">
        <f>IF(ISBLANK('D. Finance'!I3),"",'D. Finance'!I3)</f>
        <v/>
      </c>
      <c r="I8" s="149" t="str">
        <f>IF(ISBLANK('D. Finance'!J3),"",'D. Finance'!J3)</f>
        <v/>
      </c>
      <c r="J8" s="149" t="str">
        <f>IF(ISBLANK('D. Finance'!K3),"",'D. Finance'!K3)</f>
        <v/>
      </c>
      <c r="K8" s="149" t="str">
        <f>IF(ISBLANK('D. Finance'!L3),"",'D. Finance'!L3)</f>
        <v/>
      </c>
      <c r="L8" s="149" t="str">
        <f>IF(ISBLANK('D. Finance'!M3),"",'D. Finance'!M3)</f>
        <v/>
      </c>
      <c r="M8" s="149" t="str">
        <f>IF(ISBLANK('D. Finance'!N3),"",'D. Finance'!N3)</f>
        <v/>
      </c>
      <c r="N8" s="149" t="str">
        <f>IF(ISBLANK('D. Finance'!O3),"",'D. Finance'!O3)</f>
        <v/>
      </c>
      <c r="O8" s="149" t="str">
        <f>IF(ISBLANK('D. Finance'!P3),"",'D. Finance'!P3)</f>
        <v/>
      </c>
      <c r="P8" s="149" t="str">
        <f>IF(ISBLANK('D. Finance'!Q3),"",'D. Finance'!Q3)</f>
        <v/>
      </c>
      <c r="Q8" s="149" t="str">
        <f>IF(ISBLANK('D. Finance'!R3),"",'D. Finance'!R3)</f>
        <v/>
      </c>
      <c r="R8" s="149" t="str">
        <f>IF(ISBLANK('D. Finance'!S3),"",'D. Finance'!S3)</f>
        <v/>
      </c>
      <c r="S8" s="149" t="str">
        <f>IF(ISBLANK('D. Finance'!T3),"",'D. Finance'!T3)</f>
        <v/>
      </c>
      <c r="T8" s="149" t="str">
        <f>IF(ISBLANK('D. Finance'!U3),"",'D. Finance'!U3)</f>
        <v/>
      </c>
      <c r="U8" s="149" t="str">
        <f>IF(ISBLANK('D. Finance'!V3),"",'D. Finance'!V3)</f>
        <v/>
      </c>
      <c r="V8" s="149" t="str">
        <f>IF(ISBLANK('D. Finance'!W3),"",'D. Finance'!W3)</f>
        <v/>
      </c>
      <c r="W8" s="149" t="str">
        <f>IF(ISBLANK('D. Finance'!X3),"",'D. Finance'!X3)</f>
        <v/>
      </c>
      <c r="X8" s="149" t="str">
        <f>IF(ISBLANK('D. Finance'!Y3),"",'D. Finance'!Y3)</f>
        <v/>
      </c>
      <c r="Y8" s="149" t="str">
        <f>IF(ISBLANK('D. Finance'!Z3),"",'D. Finance'!Z3)</f>
        <v/>
      </c>
      <c r="Z8" s="149" t="str">
        <f>IF(ISBLANK('D. Finance'!AA3),"",'D. Finance'!AA3)</f>
        <v/>
      </c>
    </row>
    <row r="9" spans="1:27">
      <c r="A9" s="80" t="str">
        <f>'D. Finance'!A4</f>
        <v>D3: What is the index for cost of production when implementing the patented technology?</v>
      </c>
      <c r="B9" s="150">
        <f>IF(ISBLANK('D. Finance'!C4),"",'D. Finance'!C4)</f>
        <v>1</v>
      </c>
      <c r="C9" s="149">
        <f>IF(ISBLANK('D. Finance'!D4),"",'D. Finance'!D4)</f>
        <v>1</v>
      </c>
      <c r="D9" s="149" t="str">
        <f>IF(ISBLANK('D. Finance'!E4),"",'D. Finance'!E4)</f>
        <v/>
      </c>
      <c r="E9" s="149" t="str">
        <f>IF(ISBLANK('D. Finance'!F4),"",'D. Finance'!F4)</f>
        <v/>
      </c>
      <c r="F9" s="149" t="str">
        <f>IF(ISBLANK('D. Finance'!G4),"",'D. Finance'!G4)</f>
        <v/>
      </c>
      <c r="G9" s="149" t="str">
        <f>IF(ISBLANK('D. Finance'!H4),"",'D. Finance'!H4)</f>
        <v/>
      </c>
      <c r="H9" s="149" t="str">
        <f>IF(ISBLANK('D. Finance'!I4),"",'D. Finance'!I4)</f>
        <v/>
      </c>
      <c r="I9" s="149" t="str">
        <f>IF(ISBLANK('D. Finance'!J4),"",'D. Finance'!J4)</f>
        <v/>
      </c>
      <c r="J9" s="149" t="str">
        <f>IF(ISBLANK('D. Finance'!K4),"",'D. Finance'!K4)</f>
        <v/>
      </c>
      <c r="K9" s="149" t="str">
        <f>IF(ISBLANK('D. Finance'!L4),"",'D. Finance'!L4)</f>
        <v/>
      </c>
      <c r="L9" s="149" t="str">
        <f>IF(ISBLANK('D. Finance'!M4),"",'D. Finance'!M4)</f>
        <v/>
      </c>
      <c r="M9" s="149" t="str">
        <f>IF(ISBLANK('D. Finance'!N4),"",'D. Finance'!N4)</f>
        <v/>
      </c>
      <c r="N9" s="149" t="str">
        <f>IF(ISBLANK('D. Finance'!O4),"",'D. Finance'!O4)</f>
        <v/>
      </c>
      <c r="O9" s="149" t="str">
        <f>IF(ISBLANK('D. Finance'!P4),"",'D. Finance'!P4)</f>
        <v/>
      </c>
      <c r="P9" s="149" t="str">
        <f>IF(ISBLANK('D. Finance'!Q4),"",'D. Finance'!Q4)</f>
        <v/>
      </c>
      <c r="Q9" s="149" t="str">
        <f>IF(ISBLANK('D. Finance'!R4),"",'D. Finance'!R4)</f>
        <v/>
      </c>
      <c r="R9" s="149" t="str">
        <f>IF(ISBLANK('D. Finance'!S4),"",'D. Finance'!S4)</f>
        <v/>
      </c>
      <c r="S9" s="149" t="str">
        <f>IF(ISBLANK('D. Finance'!T4),"",'D. Finance'!T4)</f>
        <v/>
      </c>
      <c r="T9" s="149" t="str">
        <f>IF(ISBLANK('D. Finance'!U4),"",'D. Finance'!U4)</f>
        <v/>
      </c>
      <c r="U9" s="149" t="str">
        <f>IF(ISBLANK('D. Finance'!V4),"",'D. Finance'!V4)</f>
        <v/>
      </c>
      <c r="V9" s="149" t="str">
        <f>IF(ISBLANK('D. Finance'!W4),"",'D. Finance'!W4)</f>
        <v/>
      </c>
      <c r="W9" s="149" t="str">
        <f>IF(ISBLANK('D. Finance'!X4),"",'D. Finance'!X4)</f>
        <v/>
      </c>
      <c r="X9" s="149" t="str">
        <f>IF(ISBLANK('D. Finance'!Y4),"",'D. Finance'!Y4)</f>
        <v/>
      </c>
      <c r="Y9" s="149" t="str">
        <f>IF(ISBLANK('D. Finance'!Z4),"",'D. Finance'!Z4)</f>
        <v/>
      </c>
      <c r="Z9" s="149" t="str">
        <f>IF(ISBLANK('D. Finance'!AA4),"",'D. Finance'!AA4)</f>
        <v/>
      </c>
    </row>
    <row r="10" spans="1:27">
      <c r="A10" s="80" t="str">
        <f>'D. Finance'!A5</f>
        <v>D4: What investment is necessary for production equipment?</v>
      </c>
      <c r="B10" s="150">
        <f>IF(ISBLANK('D. Finance'!C5),"",'D. Finance'!C5)</f>
        <v>1</v>
      </c>
      <c r="C10" s="149">
        <f>IF(ISBLANK('D. Finance'!D5),"",'D. Finance'!D5)</f>
        <v>0.7</v>
      </c>
      <c r="D10" s="149" t="str">
        <f>IF(ISBLANK('D. Finance'!E5),"",'D. Finance'!E5)</f>
        <v/>
      </c>
      <c r="E10" s="149" t="str">
        <f>IF(ISBLANK('D. Finance'!F5),"",'D. Finance'!F5)</f>
        <v/>
      </c>
      <c r="F10" s="149" t="str">
        <f>IF(ISBLANK('D. Finance'!G5),"",'D. Finance'!G5)</f>
        <v/>
      </c>
      <c r="G10" s="149" t="str">
        <f>IF(ISBLANK('D. Finance'!H5),"",'D. Finance'!H5)</f>
        <v/>
      </c>
      <c r="H10" s="149" t="str">
        <f>IF(ISBLANK('D. Finance'!I5),"",'D. Finance'!I5)</f>
        <v/>
      </c>
      <c r="I10" s="149" t="str">
        <f>IF(ISBLANK('D. Finance'!J5),"",'D. Finance'!J5)</f>
        <v/>
      </c>
      <c r="J10" s="149" t="str">
        <f>IF(ISBLANK('D. Finance'!K5),"",'D. Finance'!K5)</f>
        <v/>
      </c>
      <c r="K10" s="149" t="str">
        <f>IF(ISBLANK('D. Finance'!L5),"",'D. Finance'!L5)</f>
        <v/>
      </c>
      <c r="L10" s="149" t="str">
        <f>IF(ISBLANK('D. Finance'!M5),"",'D. Finance'!M5)</f>
        <v/>
      </c>
      <c r="M10" s="149" t="str">
        <f>IF(ISBLANK('D. Finance'!N5),"",'D. Finance'!N5)</f>
        <v/>
      </c>
      <c r="N10" s="149" t="str">
        <f>IF(ISBLANK('D. Finance'!O5),"",'D. Finance'!O5)</f>
        <v/>
      </c>
      <c r="O10" s="149" t="str">
        <f>IF(ISBLANK('D. Finance'!P5),"",'D. Finance'!P5)</f>
        <v/>
      </c>
      <c r="P10" s="149" t="str">
        <f>IF(ISBLANK('D. Finance'!Q5),"",'D. Finance'!Q5)</f>
        <v/>
      </c>
      <c r="Q10" s="149" t="str">
        <f>IF(ISBLANK('D. Finance'!R5),"",'D. Finance'!R5)</f>
        <v/>
      </c>
      <c r="R10" s="149" t="str">
        <f>IF(ISBLANK('D. Finance'!S5),"",'D. Finance'!S5)</f>
        <v/>
      </c>
      <c r="S10" s="149" t="str">
        <f>IF(ISBLANK('D. Finance'!T5),"",'D. Finance'!T5)</f>
        <v/>
      </c>
      <c r="T10" s="149" t="str">
        <f>IF(ISBLANK('D. Finance'!U5),"",'D. Finance'!U5)</f>
        <v/>
      </c>
      <c r="U10" s="149" t="str">
        <f>IF(ISBLANK('D. Finance'!V5),"",'D. Finance'!V5)</f>
        <v/>
      </c>
      <c r="V10" s="149" t="str">
        <f>IF(ISBLANK('D. Finance'!W5),"",'D. Finance'!W5)</f>
        <v/>
      </c>
      <c r="W10" s="149" t="str">
        <f>IF(ISBLANK('D. Finance'!X5),"",'D. Finance'!X5)</f>
        <v/>
      </c>
      <c r="X10" s="149" t="str">
        <f>IF(ISBLANK('D. Finance'!Y5),"",'D. Finance'!Y5)</f>
        <v/>
      </c>
      <c r="Y10" s="149" t="str">
        <f>IF(ISBLANK('D. Finance'!Z5),"",'D. Finance'!Z5)</f>
        <v/>
      </c>
      <c r="Z10" s="149" t="str">
        <f>IF(ISBLANK('D. Finance'!AA5),"",'D. Finance'!AA5)</f>
        <v/>
      </c>
    </row>
    <row r="11" spans="1:27">
      <c r="A11" s="72"/>
      <c r="B11" s="77"/>
      <c r="C11" s="77"/>
      <c r="D11" s="77"/>
      <c r="E11" s="77"/>
      <c r="F11" s="77"/>
      <c r="G11" s="77"/>
      <c r="H11" s="77"/>
      <c r="I11" s="77"/>
      <c r="J11" s="77"/>
      <c r="K11" s="77"/>
      <c r="L11" s="77"/>
      <c r="M11" s="77"/>
      <c r="N11" s="77"/>
      <c r="O11" s="77"/>
      <c r="P11" s="77"/>
      <c r="Q11" s="77"/>
      <c r="R11" s="77"/>
      <c r="S11" s="77"/>
      <c r="T11" s="77"/>
      <c r="U11" s="77"/>
      <c r="V11" s="77"/>
      <c r="W11" s="77"/>
      <c r="X11" s="77"/>
      <c r="Y11" s="77"/>
      <c r="Z11" s="77"/>
    </row>
    <row r="12" spans="1:27">
      <c r="A12" s="72"/>
      <c r="B12" s="77"/>
      <c r="C12" s="77"/>
      <c r="D12" s="77"/>
      <c r="E12" s="77"/>
      <c r="F12" s="77"/>
      <c r="G12" s="77"/>
      <c r="H12" s="77"/>
      <c r="I12" s="77"/>
      <c r="J12" s="77"/>
      <c r="K12" s="77"/>
      <c r="L12" s="77"/>
      <c r="M12" s="77"/>
      <c r="N12" s="77"/>
      <c r="O12" s="77"/>
      <c r="P12" s="77"/>
      <c r="Q12" s="77"/>
      <c r="R12" s="77"/>
      <c r="S12" s="77"/>
      <c r="T12" s="77"/>
      <c r="U12" s="77"/>
      <c r="V12" s="77"/>
      <c r="W12" s="77"/>
      <c r="X12" s="77"/>
      <c r="Y12" s="77"/>
      <c r="Z12" s="77"/>
    </row>
    <row r="13" spans="1:27" ht="15" thickBot="1">
      <c r="A13" s="89" t="s">
        <v>563</v>
      </c>
      <c r="B13" s="148" t="str">
        <f t="shared" ref="B13:Z13" si="0">B$2</f>
        <v>Patent 1</v>
      </c>
      <c r="C13" s="148" t="str">
        <f t="shared" si="0"/>
        <v>Patent 2</v>
      </c>
      <c r="D13" s="148" t="str">
        <f t="shared" si="0"/>
        <v>Patent 3</v>
      </c>
      <c r="E13" s="148" t="str">
        <f t="shared" si="0"/>
        <v>Patent 4</v>
      </c>
      <c r="F13" s="148" t="str">
        <f t="shared" si="0"/>
        <v>Patent 5</v>
      </c>
      <c r="G13" s="148" t="str">
        <f t="shared" si="0"/>
        <v>Patent 6</v>
      </c>
      <c r="H13" s="148" t="str">
        <f t="shared" si="0"/>
        <v>Patent 7</v>
      </c>
      <c r="I13" s="148" t="str">
        <f t="shared" si="0"/>
        <v>Patent 8</v>
      </c>
      <c r="J13" s="148" t="str">
        <f t="shared" si="0"/>
        <v>Patent 9</v>
      </c>
      <c r="K13" s="148" t="str">
        <f t="shared" si="0"/>
        <v>Patent 10</v>
      </c>
      <c r="L13" s="148" t="str">
        <f t="shared" si="0"/>
        <v>Patent 11</v>
      </c>
      <c r="M13" s="148" t="str">
        <f t="shared" si="0"/>
        <v>Patent 12</v>
      </c>
      <c r="N13" s="148" t="str">
        <f t="shared" si="0"/>
        <v>Patent 13</v>
      </c>
      <c r="O13" s="148" t="str">
        <f t="shared" si="0"/>
        <v>Patent 14</v>
      </c>
      <c r="P13" s="148" t="str">
        <f t="shared" si="0"/>
        <v>Patent 15</v>
      </c>
      <c r="Q13" s="148" t="str">
        <f t="shared" si="0"/>
        <v>Patent 16</v>
      </c>
      <c r="R13" s="148" t="str">
        <f t="shared" si="0"/>
        <v>Patent 17</v>
      </c>
      <c r="S13" s="148" t="str">
        <f t="shared" si="0"/>
        <v>Patent 18</v>
      </c>
      <c r="T13" s="148" t="str">
        <f t="shared" si="0"/>
        <v>Patent 19</v>
      </c>
      <c r="U13" s="148" t="str">
        <f t="shared" si="0"/>
        <v>Patent 20</v>
      </c>
      <c r="V13" s="148" t="str">
        <f t="shared" si="0"/>
        <v>Patent 21</v>
      </c>
      <c r="W13" s="148" t="str">
        <f t="shared" si="0"/>
        <v>Patent 22</v>
      </c>
      <c r="X13" s="148" t="str">
        <f t="shared" si="0"/>
        <v>Patent 23</v>
      </c>
      <c r="Y13" s="148" t="str">
        <f t="shared" si="0"/>
        <v>Patent 24</v>
      </c>
      <c r="Z13" s="148" t="str">
        <f t="shared" si="0"/>
        <v>Patent 25</v>
      </c>
    </row>
    <row r="14" spans="1:27" ht="15.6" thickTop="1" thickBot="1">
      <c r="A14" s="86" t="s">
        <v>564</v>
      </c>
      <c r="B14" s="152">
        <v>252000</v>
      </c>
      <c r="C14" s="152">
        <v>252000</v>
      </c>
      <c r="D14" s="152"/>
      <c r="E14" s="153"/>
      <c r="F14" s="153"/>
      <c r="G14" s="153"/>
      <c r="H14" s="153"/>
      <c r="I14" s="153"/>
      <c r="J14" s="153"/>
      <c r="K14" s="153"/>
      <c r="L14" s="154"/>
      <c r="M14" s="154"/>
      <c r="N14" s="154"/>
      <c r="O14" s="154"/>
      <c r="P14" s="154"/>
      <c r="Q14" s="154"/>
      <c r="R14" s="154"/>
      <c r="S14" s="154"/>
      <c r="T14" s="154"/>
      <c r="U14" s="154"/>
      <c r="V14" s="154"/>
      <c r="W14" s="154"/>
      <c r="X14" s="154"/>
      <c r="Y14" s="154"/>
      <c r="Z14" s="154"/>
      <c r="AA14" s="155"/>
    </row>
    <row r="15" spans="1:27" ht="15.6" thickTop="1" thickBot="1">
      <c r="A15" s="86" t="s">
        <v>565</v>
      </c>
      <c r="B15" s="152">
        <v>180000</v>
      </c>
      <c r="C15" s="152">
        <v>180000</v>
      </c>
      <c r="D15" s="152"/>
      <c r="E15" s="153"/>
      <c r="F15" s="153"/>
      <c r="G15" s="153"/>
      <c r="H15" s="153"/>
      <c r="I15" s="153"/>
      <c r="J15" s="153"/>
      <c r="K15" s="153"/>
      <c r="L15" s="154"/>
      <c r="M15" s="154"/>
      <c r="N15" s="154"/>
      <c r="O15" s="154"/>
      <c r="P15" s="154"/>
      <c r="Q15" s="154"/>
      <c r="R15" s="154"/>
      <c r="S15" s="154"/>
      <c r="T15" s="154"/>
      <c r="U15" s="154"/>
      <c r="V15" s="154"/>
      <c r="W15" s="154"/>
      <c r="X15" s="154"/>
      <c r="Y15" s="154"/>
      <c r="Z15" s="154"/>
      <c r="AA15" s="155"/>
    </row>
    <row r="16" spans="1:27" ht="15.6" thickTop="1" thickBot="1">
      <c r="A16" s="86" t="s">
        <v>566</v>
      </c>
      <c r="B16" s="152">
        <v>21000</v>
      </c>
      <c r="C16" s="152">
        <v>21000</v>
      </c>
      <c r="D16" s="152"/>
      <c r="E16" s="153"/>
      <c r="F16" s="153"/>
      <c r="G16" s="153"/>
      <c r="H16" s="153"/>
      <c r="I16" s="153"/>
      <c r="J16" s="153"/>
      <c r="K16" s="153"/>
      <c r="L16" s="154"/>
      <c r="M16" s="154"/>
      <c r="N16" s="154"/>
      <c r="O16" s="154"/>
      <c r="P16" s="154"/>
      <c r="Q16" s="154"/>
      <c r="R16" s="154"/>
      <c r="S16" s="154"/>
      <c r="T16" s="154"/>
      <c r="U16" s="154"/>
      <c r="V16" s="154"/>
      <c r="W16" s="154"/>
      <c r="X16" s="154"/>
      <c r="Y16" s="154"/>
      <c r="Z16" s="154"/>
      <c r="AA16" s="155"/>
    </row>
    <row r="17" spans="1:27" ht="15.6" thickTop="1" thickBot="1">
      <c r="A17" s="86" t="s">
        <v>567</v>
      </c>
      <c r="B17" s="152">
        <v>5000</v>
      </c>
      <c r="C17" s="152">
        <v>5000</v>
      </c>
      <c r="D17" s="152"/>
      <c r="E17" s="153"/>
      <c r="F17" s="153"/>
      <c r="G17" s="153"/>
      <c r="H17" s="153"/>
      <c r="I17" s="153"/>
      <c r="J17" s="153"/>
      <c r="K17" s="153"/>
      <c r="L17" s="154"/>
      <c r="M17" s="154"/>
      <c r="N17" s="154"/>
      <c r="O17" s="154"/>
      <c r="P17" s="154"/>
      <c r="Q17" s="154"/>
      <c r="R17" s="154"/>
      <c r="S17" s="154"/>
      <c r="T17" s="154"/>
      <c r="U17" s="154"/>
      <c r="V17" s="154"/>
      <c r="W17" s="154"/>
      <c r="X17" s="154"/>
      <c r="Y17" s="154"/>
      <c r="Z17" s="154"/>
      <c r="AA17" s="155"/>
    </row>
    <row r="18" spans="1:27" ht="15.6" thickTop="1" thickBot="1">
      <c r="A18" s="86" t="s">
        <v>568</v>
      </c>
      <c r="B18" s="152">
        <f>B14-(SUM(B15:B17))</f>
        <v>46000</v>
      </c>
      <c r="C18" s="152">
        <f>C14-(SUM(C15:C17))</f>
        <v>46000</v>
      </c>
      <c r="D18" s="152">
        <f>D14-(SUM(D15:D17))</f>
        <v>0</v>
      </c>
      <c r="E18" s="152">
        <f t="shared" ref="E18:Z18" si="1">E14-(SUM(E15:E17))</f>
        <v>0</v>
      </c>
      <c r="F18" s="152">
        <f t="shared" si="1"/>
        <v>0</v>
      </c>
      <c r="G18" s="152">
        <f t="shared" si="1"/>
        <v>0</v>
      </c>
      <c r="H18" s="152">
        <f t="shared" si="1"/>
        <v>0</v>
      </c>
      <c r="I18" s="152">
        <f t="shared" si="1"/>
        <v>0</v>
      </c>
      <c r="J18" s="152">
        <f t="shared" si="1"/>
        <v>0</v>
      </c>
      <c r="K18" s="152">
        <f t="shared" si="1"/>
        <v>0</v>
      </c>
      <c r="L18" s="156">
        <f t="shared" si="1"/>
        <v>0</v>
      </c>
      <c r="M18" s="156">
        <f t="shared" si="1"/>
        <v>0</v>
      </c>
      <c r="N18" s="156">
        <f t="shared" si="1"/>
        <v>0</v>
      </c>
      <c r="O18" s="156">
        <f t="shared" si="1"/>
        <v>0</v>
      </c>
      <c r="P18" s="156">
        <f t="shared" si="1"/>
        <v>0</v>
      </c>
      <c r="Q18" s="156">
        <f t="shared" si="1"/>
        <v>0</v>
      </c>
      <c r="R18" s="156">
        <f t="shared" si="1"/>
        <v>0</v>
      </c>
      <c r="S18" s="156">
        <f t="shared" si="1"/>
        <v>0</v>
      </c>
      <c r="T18" s="156">
        <f t="shared" si="1"/>
        <v>0</v>
      </c>
      <c r="U18" s="156">
        <f t="shared" si="1"/>
        <v>0</v>
      </c>
      <c r="V18" s="156">
        <f t="shared" si="1"/>
        <v>0</v>
      </c>
      <c r="W18" s="156">
        <f t="shared" si="1"/>
        <v>0</v>
      </c>
      <c r="X18" s="156">
        <f t="shared" si="1"/>
        <v>0</v>
      </c>
      <c r="Y18" s="156">
        <f t="shared" si="1"/>
        <v>0</v>
      </c>
      <c r="Z18" s="156">
        <f t="shared" si="1"/>
        <v>0</v>
      </c>
      <c r="AA18" s="155"/>
    </row>
    <row r="19" spans="1:27" ht="15.6" thickTop="1" thickBot="1">
      <c r="A19" s="72"/>
      <c r="B19" s="77"/>
      <c r="C19" s="77"/>
      <c r="D19" s="77"/>
      <c r="E19" s="77"/>
      <c r="F19" s="77"/>
      <c r="G19" s="77"/>
      <c r="H19" s="77"/>
      <c r="I19" s="77"/>
      <c r="J19" s="77"/>
      <c r="K19" s="77"/>
      <c r="L19" s="77"/>
      <c r="M19" s="77"/>
      <c r="N19" s="77"/>
      <c r="O19" s="77"/>
      <c r="P19" s="77"/>
      <c r="Q19" s="77"/>
      <c r="R19" s="77"/>
      <c r="S19" s="77"/>
      <c r="T19" s="77"/>
      <c r="U19" s="77"/>
      <c r="V19" s="77"/>
      <c r="W19" s="77"/>
      <c r="X19" s="77"/>
      <c r="Y19" s="77"/>
      <c r="Z19" s="77"/>
    </row>
    <row r="20" spans="1:27" ht="15.6" thickTop="1" thickBot="1">
      <c r="A20" s="85" t="s">
        <v>569</v>
      </c>
      <c r="B20" s="147">
        <v>5</v>
      </c>
      <c r="C20" s="147">
        <v>5</v>
      </c>
      <c r="D20" s="147"/>
      <c r="E20" s="147"/>
      <c r="F20" s="147"/>
      <c r="G20" s="147"/>
      <c r="H20" s="147"/>
      <c r="I20" s="147"/>
      <c r="J20" s="147"/>
      <c r="K20" s="147"/>
      <c r="L20" s="147"/>
      <c r="M20" s="147"/>
      <c r="N20" s="147"/>
      <c r="O20" s="147"/>
      <c r="P20" s="147"/>
      <c r="Q20" s="147"/>
      <c r="R20" s="147"/>
      <c r="S20" s="147"/>
      <c r="T20" s="147"/>
      <c r="U20" s="147"/>
      <c r="V20" s="147"/>
      <c r="W20" s="147"/>
      <c r="X20" s="147"/>
      <c r="Y20" s="147"/>
      <c r="Z20" s="147"/>
    </row>
    <row r="21" spans="1:27" ht="15" thickTop="1">
      <c r="A21" s="72"/>
      <c r="B21" s="77"/>
      <c r="C21" s="77"/>
      <c r="D21" s="77"/>
      <c r="E21" s="77"/>
      <c r="F21" s="77"/>
      <c r="G21" s="77"/>
      <c r="H21" s="77"/>
      <c r="I21" s="77"/>
      <c r="J21" s="77"/>
      <c r="K21" s="77"/>
      <c r="L21" s="77"/>
      <c r="M21" s="77"/>
      <c r="N21" s="77"/>
      <c r="O21" s="77"/>
      <c r="P21" s="77"/>
      <c r="Q21" s="77"/>
      <c r="R21" s="77"/>
      <c r="S21" s="77"/>
      <c r="T21" s="77"/>
      <c r="U21" s="77"/>
      <c r="V21" s="77"/>
      <c r="W21" s="77"/>
      <c r="X21" s="77"/>
      <c r="Y21" s="77"/>
      <c r="Z21" s="77"/>
    </row>
    <row r="22" spans="1:27" ht="15" thickBot="1">
      <c r="A22" s="85" t="s">
        <v>570</v>
      </c>
      <c r="B22" s="77"/>
      <c r="C22" s="77"/>
      <c r="D22" s="77"/>
      <c r="E22" s="77"/>
      <c r="F22" s="77"/>
      <c r="G22" s="77"/>
      <c r="H22" s="77"/>
      <c r="I22" s="77"/>
      <c r="J22" s="77"/>
      <c r="K22" s="77"/>
      <c r="L22" s="77"/>
      <c r="M22" s="77"/>
      <c r="N22" s="77"/>
      <c r="O22" s="77"/>
      <c r="P22" s="77"/>
      <c r="Q22" s="77"/>
      <c r="R22" s="77"/>
      <c r="S22" s="77"/>
      <c r="T22" s="77"/>
      <c r="U22" s="77"/>
      <c r="V22" s="77"/>
      <c r="W22" s="77"/>
      <c r="X22" s="77"/>
      <c r="Y22" s="77"/>
      <c r="Z22" s="77"/>
    </row>
    <row r="23" spans="1:27" ht="15.6" thickTop="1" thickBot="1">
      <c r="A23" s="86" t="s">
        <v>571</v>
      </c>
      <c r="B23" s="146">
        <v>0.15</v>
      </c>
      <c r="C23" s="146">
        <v>0.4</v>
      </c>
      <c r="D23" s="146"/>
      <c r="E23" s="145"/>
      <c r="F23" s="145"/>
      <c r="G23" s="145"/>
      <c r="H23" s="145"/>
      <c r="I23" s="145"/>
      <c r="J23" s="145"/>
      <c r="K23" s="145"/>
      <c r="L23" s="145"/>
      <c r="M23" s="145"/>
      <c r="N23" s="145"/>
      <c r="O23" s="145"/>
      <c r="P23" s="145"/>
      <c r="Q23" s="145"/>
      <c r="R23" s="145"/>
      <c r="S23" s="145"/>
      <c r="T23" s="145"/>
      <c r="U23" s="145"/>
      <c r="V23" s="145"/>
      <c r="W23" s="145"/>
      <c r="X23" s="145"/>
      <c r="Y23" s="145"/>
      <c r="Z23" s="145"/>
    </row>
    <row r="24" spans="1:27" ht="15" thickTop="1">
      <c r="A24" s="72"/>
      <c r="B24" s="77"/>
      <c r="C24" s="77"/>
      <c r="D24" s="77"/>
      <c r="E24" s="77"/>
      <c r="F24" s="77"/>
      <c r="G24" s="77"/>
      <c r="H24" s="77"/>
      <c r="I24" s="77"/>
      <c r="J24" s="77"/>
      <c r="K24" s="77"/>
      <c r="L24" s="77"/>
      <c r="M24" s="77"/>
      <c r="N24" s="77"/>
      <c r="O24" s="77"/>
      <c r="P24" s="77"/>
      <c r="Q24" s="77"/>
      <c r="R24" s="77"/>
      <c r="S24" s="77"/>
      <c r="T24" s="77"/>
      <c r="U24" s="77"/>
      <c r="V24" s="77"/>
      <c r="W24" s="77"/>
      <c r="X24" s="77"/>
      <c r="Y24" s="77"/>
      <c r="Z24" s="77"/>
    </row>
    <row r="25" spans="1:27" ht="15" thickBot="1">
      <c r="A25" s="85" t="s">
        <v>572</v>
      </c>
      <c r="B25" s="77"/>
      <c r="C25" s="77"/>
      <c r="D25" s="77"/>
      <c r="E25" s="77"/>
      <c r="F25" s="77"/>
      <c r="G25" s="77"/>
      <c r="H25" s="77"/>
      <c r="I25" s="77"/>
      <c r="J25" s="77"/>
      <c r="K25" s="77"/>
      <c r="L25" s="77"/>
      <c r="M25" s="77"/>
      <c r="N25" s="77"/>
      <c r="O25" s="77"/>
      <c r="P25" s="77"/>
      <c r="Q25" s="77"/>
      <c r="R25" s="77"/>
      <c r="S25" s="77"/>
      <c r="T25" s="77"/>
      <c r="U25" s="77"/>
      <c r="V25" s="77"/>
      <c r="W25" s="77"/>
      <c r="X25" s="77"/>
      <c r="Y25" s="77"/>
      <c r="Z25" s="77"/>
    </row>
    <row r="26" spans="1:27" ht="15.6" thickTop="1" thickBot="1">
      <c r="A26" s="86" t="s">
        <v>573</v>
      </c>
      <c r="B26" s="144">
        <v>0.1</v>
      </c>
      <c r="C26" s="144">
        <v>0.1</v>
      </c>
      <c r="D26" s="144"/>
      <c r="E26" s="143"/>
      <c r="F26" s="143"/>
      <c r="G26" s="143"/>
      <c r="H26" s="143"/>
      <c r="I26" s="143"/>
      <c r="J26" s="143"/>
      <c r="K26" s="143"/>
      <c r="L26" s="143"/>
      <c r="M26" s="143"/>
      <c r="N26" s="143"/>
      <c r="O26" s="143"/>
      <c r="P26" s="143"/>
      <c r="Q26" s="143"/>
      <c r="R26" s="143"/>
      <c r="S26" s="143"/>
      <c r="T26" s="143"/>
      <c r="U26" s="143"/>
      <c r="V26" s="143"/>
      <c r="W26" s="143"/>
      <c r="X26" s="143"/>
      <c r="Y26" s="143"/>
      <c r="Z26" s="143"/>
    </row>
    <row r="27" spans="1:27" ht="15" thickTop="1">
      <c r="A27" s="72"/>
      <c r="B27" s="163"/>
      <c r="C27" s="163"/>
      <c r="D27" s="77"/>
      <c r="E27" s="77"/>
      <c r="F27" s="77"/>
      <c r="G27" s="77"/>
      <c r="H27" s="77"/>
      <c r="I27" s="77"/>
      <c r="J27" s="77"/>
      <c r="K27" s="77"/>
      <c r="L27" s="77"/>
      <c r="M27" s="77"/>
      <c r="N27" s="77"/>
      <c r="O27" s="77"/>
      <c r="P27" s="77"/>
      <c r="Q27" s="77"/>
      <c r="R27" s="77"/>
      <c r="S27" s="77"/>
      <c r="T27" s="77"/>
      <c r="U27" s="77"/>
      <c r="V27" s="77"/>
      <c r="W27" s="77"/>
      <c r="X27" s="77"/>
      <c r="Y27" s="77"/>
      <c r="Z27" s="77"/>
    </row>
    <row r="28" spans="1:27">
      <c r="A28" s="93" t="s">
        <v>574</v>
      </c>
      <c r="B28" s="157">
        <f>'Financial calculations'!C$28</f>
        <v>22473.315735682565</v>
      </c>
      <c r="C28" s="157">
        <f>'Financial calculations'!D$28</f>
        <v>4361.2848889462803</v>
      </c>
      <c r="D28" s="157">
        <f>'Financial calculations'!E$28</f>
        <v>0</v>
      </c>
      <c r="E28" s="157">
        <f>'Financial calculations'!F$28</f>
        <v>0</v>
      </c>
      <c r="F28" s="157">
        <f>'Financial calculations'!G$28</f>
        <v>0</v>
      </c>
      <c r="G28" s="157">
        <f>'Financial calculations'!H$28</f>
        <v>0</v>
      </c>
      <c r="H28" s="157">
        <f>'Financial calculations'!I$28</f>
        <v>0</v>
      </c>
      <c r="I28" s="157">
        <f>'Financial calculations'!J$28</f>
        <v>0</v>
      </c>
      <c r="J28" s="157">
        <f>'Financial calculations'!K$28</f>
        <v>0</v>
      </c>
      <c r="K28" s="157">
        <f>'Financial calculations'!L$28</f>
        <v>0</v>
      </c>
      <c r="L28" s="157">
        <f>'Financial calculations'!M$28</f>
        <v>0</v>
      </c>
      <c r="M28" s="157">
        <f>'Financial calculations'!N$28</f>
        <v>0</v>
      </c>
      <c r="N28" s="157">
        <f>'Financial calculations'!O$28</f>
        <v>0</v>
      </c>
      <c r="O28" s="157">
        <f>'Financial calculations'!P$28</f>
        <v>0</v>
      </c>
      <c r="P28" s="157">
        <f>'Financial calculations'!Q$28</f>
        <v>0</v>
      </c>
      <c r="Q28" s="157">
        <f>'Financial calculations'!R$28</f>
        <v>0</v>
      </c>
      <c r="R28" s="157">
        <f>'Financial calculations'!S$28</f>
        <v>0</v>
      </c>
      <c r="S28" s="157">
        <f>'Financial calculations'!T$28</f>
        <v>0</v>
      </c>
      <c r="T28" s="157">
        <f>'Financial calculations'!U$28</f>
        <v>0</v>
      </c>
      <c r="U28" s="157">
        <f>'Financial calculations'!V$28</f>
        <v>0</v>
      </c>
      <c r="V28" s="157">
        <f>'Financial calculations'!W$28</f>
        <v>0</v>
      </c>
      <c r="W28" s="157">
        <f>'Financial calculations'!X$28</f>
        <v>0</v>
      </c>
      <c r="X28" s="157">
        <f>'Financial calculations'!Y$28</f>
        <v>0</v>
      </c>
      <c r="Y28" s="157">
        <f>'Financial calculations'!Z$28</f>
        <v>0</v>
      </c>
      <c r="Z28" s="157">
        <f>'Financial calculations'!AA$28</f>
        <v>0</v>
      </c>
    </row>
    <row r="29" spans="1:27" ht="15" thickBot="1"/>
    <row r="30" spans="1:27" ht="15" thickBot="1">
      <c r="A30" s="186" t="s">
        <v>489</v>
      </c>
      <c r="B30" s="98"/>
      <c r="C30" s="97"/>
      <c r="D30" s="97"/>
      <c r="E30" s="97"/>
      <c r="F30" s="97"/>
      <c r="G30" s="97"/>
      <c r="H30" s="97"/>
      <c r="I30" s="97"/>
      <c r="J30" s="97"/>
      <c r="K30" s="97"/>
      <c r="L30" s="97"/>
      <c r="M30" s="97"/>
      <c r="N30" s="97"/>
      <c r="O30" s="97"/>
      <c r="P30" s="97"/>
      <c r="Q30" s="97"/>
      <c r="R30" s="97"/>
      <c r="S30" s="97"/>
      <c r="T30" s="97"/>
      <c r="U30" s="97"/>
      <c r="V30" s="97"/>
      <c r="W30" s="97"/>
      <c r="X30" s="97"/>
      <c r="Y30" s="97"/>
      <c r="Z30" s="97"/>
    </row>
    <row r="31" spans="1:27">
      <c r="A31" s="176" t="s">
        <v>490</v>
      </c>
    </row>
    <row r="32" spans="1:27">
      <c r="A32" s="176"/>
    </row>
  </sheetData>
  <sheetProtection algorithmName="SHA-512" hashValue="YPDjMOqEjlPrUAaefecducOhQdrj4Enns6ixGL+NY5ECY5nVrrdrXn4+oERe3oPutvR/SM2KuYZ2BamBj4bk8w==" saltValue="xxJZeTdZD+MQx93T+qVQiA==" spinCount="100000" sheet="1" formatCells="0" formatColumns="0" formatRows="0"/>
  <protectedRanges>
    <protectedRange sqref="B30:Z30" name="date"/>
    <protectedRange sqref="B26:Z26" name="discount factor"/>
    <protectedRange sqref="B23:Z23" name="defenition of business area"/>
    <protectedRange sqref="B14:Z18" name="company accounts"/>
    <protectedRange sqref="B20:Z20" name="depreciation period"/>
  </protectedRanges>
  <phoneticPr fontId="22" type="noConversion"/>
  <dataValidations xWindow="1154" yWindow="678" count="3">
    <dataValidation type="decimal" allowBlank="1" showInputMessage="1" showErrorMessage="1" errorTitle="Invalid depreciation period" error="Please check if the entered number is between 0 and 7. Do not write the word &quot;years&quot; after the number." promptTitle="Depreciation period" prompt="Please enter the depreciation period (in years). The upper limit for this period is 7 years." sqref="B20:L20" xr:uid="{33679A27-CA3B-42B8-BFEE-B6DC3DD27581}">
      <formula1>0</formula1>
      <formula2>7</formula2>
    </dataValidation>
    <dataValidation allowBlank="1" showInputMessage="1" showErrorMessage="1" prompt="The data is taken from the answers in the other sheets" sqref="B3:Z10" xr:uid="{9D08DFF6-C9BD-49D6-8C39-B11E14AE7F9E}"/>
    <dataValidation allowBlank="1" showInputMessage="1" showErrorMessage="1" prompt="Please enter the business turnover here_x000a_" sqref="D14" xr:uid="{366E4E70-677E-4AE1-8B26-25B2EFC672A1}"/>
  </dataValidations>
  <pageMargins left="0.70866141732283472" right="0.70866141732283472" top="0.74803149606299213" bottom="0.74803149606299213" header="0.31496062992125984" footer="0.31496062992125984"/>
  <pageSetup paperSize="9" orientation="landscape" horizontalDpi="200" verticalDpi="200" r:id="rId1"/>
  <legacyDrawing r:id="rId2"/>
  <extLst>
    <ext xmlns:x14="http://schemas.microsoft.com/office/spreadsheetml/2009/9/main" uri="{78C0D931-6437-407d-A8EE-F0AAD7539E65}">
      <x14:conditionalFormattings>
        <x14:conditionalFormatting xmlns:xm="http://schemas.microsoft.com/office/excel/2006/main">
          <x14:cfRule type="expression" priority="1" id="{5C96CBB4-018A-4C85-9643-F0089B66F192}">
            <xm:f>Points!C$20=5</xm:f>
            <x14:dxf>
              <font>
                <color rgb="FFFFFFFF"/>
              </font>
              <fill>
                <patternFill>
                  <bgColor theme="5" tint="-0.24994659260841701"/>
                </patternFill>
              </fill>
            </x14:dxf>
          </x14:cfRule>
          <x14:cfRule type="expression" priority="2" id="{7250ACCA-40DB-4182-9C91-B1D3F2566EE3}">
            <xm:f>Points!C$20=4</xm:f>
            <x14:dxf>
              <fill>
                <patternFill>
                  <bgColor theme="5" tint="0.39994506668294322"/>
                </patternFill>
              </fill>
            </x14:dxf>
          </x14:cfRule>
          <x14:cfRule type="expression" priority="3" id="{736D6DA9-C45A-4618-8A65-F2807E5039CD}">
            <xm:f>Points!C$20=3</xm:f>
            <x14:dxf>
              <fill>
                <patternFill>
                  <bgColor theme="5" tint="0.59996337778862885"/>
                </patternFill>
              </fill>
            </x14:dxf>
          </x14:cfRule>
          <x14:cfRule type="expression" priority="4" id="{76EF92A2-A902-48DC-B856-C8ED2CA4420E}">
            <xm:f>Points!C$20=2</xm:f>
            <x14:dxf>
              <fill>
                <patternFill>
                  <bgColor theme="5" tint="0.79998168889431442"/>
                </patternFill>
              </fill>
            </x14:dxf>
          </x14:cfRule>
          <x14:cfRule type="expression" priority="5" id="{3087DE2E-E9CD-4851-9124-8ECD929688D6}">
            <xm:f>Points!C$20=1</xm:f>
            <x14:dxf>
              <fill>
                <patternFill patternType="solid">
                  <bgColor rgb="FFFFFFFF"/>
                </patternFill>
              </fill>
            </x14:dxf>
          </x14:cfRule>
          <xm:sqref>B3:Z3</xm:sqref>
        </x14:conditionalFormatting>
        <x14:conditionalFormatting xmlns:xm="http://schemas.microsoft.com/office/excel/2006/main">
          <x14:cfRule type="expression" priority="6" id="{86EFCB7D-BE2F-42C1-9D94-CAD8777417AE}">
            <xm:f>Points!C30=5</xm:f>
            <x14:dxf>
              <font>
                <color rgb="FFFFFFFF"/>
              </font>
              <fill>
                <patternFill>
                  <bgColor theme="5" tint="-0.24994659260841701"/>
                </patternFill>
              </fill>
            </x14:dxf>
          </x14:cfRule>
          <x14:cfRule type="expression" priority="6" id="{74C96632-BAAB-4076-B99D-DD282304B692}">
            <xm:f>Points!C30=4</xm:f>
            <x14:dxf>
              <fill>
                <patternFill>
                  <bgColor theme="5" tint="0.39994506668294322"/>
                </patternFill>
              </fill>
            </x14:dxf>
          </x14:cfRule>
          <x14:cfRule type="expression" priority="6" id="{4647D680-1380-4B8C-8F8B-8D9131A5D1AD}">
            <xm:f>Points!C30=3</xm:f>
            <x14:dxf>
              <fill>
                <patternFill>
                  <bgColor theme="5" tint="0.59996337778862885"/>
                </patternFill>
              </fill>
            </x14:dxf>
          </x14:cfRule>
          <x14:cfRule type="expression" priority="6" id="{426E7846-3790-457D-AD5B-C4C0E435C98A}">
            <xm:f>Points!C30=2</xm:f>
            <x14:dxf>
              <fill>
                <patternFill>
                  <bgColor theme="5" tint="0.79998168889431442"/>
                </patternFill>
              </fill>
            </x14:dxf>
          </x14:cfRule>
          <x14:cfRule type="expression" priority="6" id="{E23B8980-C8E8-4436-8217-1ECFB26B58A5}">
            <xm:f>Points!C30=1</xm:f>
            <x14:dxf>
              <fill>
                <patternFill>
                  <bgColor rgb="FFFFFFFF"/>
                </patternFill>
              </fill>
            </x14:dxf>
          </x14:cfRule>
          <xm:sqref>B4:Z5</xm:sqref>
        </x14:conditionalFormatting>
        <x14:conditionalFormatting xmlns:xm="http://schemas.microsoft.com/office/excel/2006/main">
          <x14:cfRule type="expression" priority="7" id="{141E8B4C-6914-4DC4-8612-89A2E37D9F64}">
            <xm:f>Points!C$34=5</xm:f>
            <x14:dxf>
              <font>
                <color rgb="FFFFFFFF"/>
              </font>
              <fill>
                <patternFill>
                  <bgColor theme="5" tint="-0.24994659260841701"/>
                </patternFill>
              </fill>
            </x14:dxf>
          </x14:cfRule>
          <x14:cfRule type="expression" priority="7" id="{E652D45A-C365-4CD9-9360-0616F33FFB1D}">
            <xm:f>Points!C$34=4</xm:f>
            <x14:dxf>
              <fill>
                <patternFill>
                  <bgColor theme="5" tint="0.39994506668294322"/>
                </patternFill>
              </fill>
            </x14:dxf>
          </x14:cfRule>
          <x14:cfRule type="expression" priority="7" id="{1775709A-EF57-4A11-84C6-23508688AFC4}">
            <xm:f>Points!C$34=3</xm:f>
            <x14:dxf>
              <fill>
                <patternFill>
                  <bgColor theme="5" tint="0.59996337778862885"/>
                </patternFill>
              </fill>
            </x14:dxf>
          </x14:cfRule>
          <x14:cfRule type="expression" priority="7" id="{4558FF76-6E4A-4DBA-B1C9-A20D93D2F86D}">
            <xm:f>Points!C$34=2</xm:f>
            <x14:dxf>
              <fill>
                <patternFill>
                  <bgColor theme="5" tint="0.79998168889431442"/>
                </patternFill>
              </fill>
            </x14:dxf>
          </x14:cfRule>
          <x14:cfRule type="expression" priority="7" id="{39ABB113-DF66-45C4-B6A4-51B0C12440B8}">
            <xm:f>Points!C$34=1</xm:f>
            <x14:dxf>
              <fill>
                <patternFill>
                  <bgColor rgb="FFFFFFFF"/>
                </patternFill>
              </fill>
            </x14:dxf>
          </x14:cfRule>
          <xm:sqref>B6:Z6</xm:sqref>
        </x14:conditionalFormatting>
        <x14:conditionalFormatting xmlns:xm="http://schemas.microsoft.com/office/excel/2006/main">
          <x14:cfRule type="expression" priority="8" id="{38369935-F220-4C6A-A042-7BDA455FC612}">
            <xm:f>Points!C42=5</xm:f>
            <x14:dxf>
              <font>
                <color rgb="FFFFFFFF"/>
              </font>
              <fill>
                <patternFill>
                  <bgColor theme="5" tint="-0.24994659260841701"/>
                </patternFill>
              </fill>
            </x14:dxf>
          </x14:cfRule>
          <x14:cfRule type="expression" priority="8" id="{2DD305DE-0214-4091-8A30-B939AC4C041E}">
            <xm:f>Points!C42=4</xm:f>
            <x14:dxf>
              <fill>
                <patternFill>
                  <bgColor theme="5" tint="0.39994506668294322"/>
                </patternFill>
              </fill>
            </x14:dxf>
          </x14:cfRule>
          <x14:cfRule type="expression" priority="8" id="{CEAE1081-BCC6-41BE-A34E-B027FDA29C18}">
            <xm:f>Points!C42=3</xm:f>
            <x14:dxf>
              <fill>
                <patternFill>
                  <bgColor theme="5" tint="0.59996337778862885"/>
                </patternFill>
              </fill>
            </x14:dxf>
          </x14:cfRule>
          <x14:cfRule type="expression" priority="8" id="{36CE6EF4-5914-49A3-AC66-20A5B574300A}">
            <xm:f>Points!C42=2</xm:f>
            <x14:dxf>
              <fill>
                <patternFill>
                  <bgColor theme="5" tint="0.79998168889431442"/>
                </patternFill>
              </fill>
            </x14:dxf>
          </x14:cfRule>
          <x14:cfRule type="expression" priority="8" id="{2321636D-9047-447A-9CD9-305127348C74}">
            <xm:f>Points!C42=1</xm:f>
            <x14:dxf>
              <fill>
                <patternFill>
                  <bgColor rgb="FFFFFFFF"/>
                </patternFill>
              </fill>
            </x14:dxf>
          </x14:cfRule>
          <xm:sqref>B7:Z10</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96293-2367-40A3-BDCA-4BB620EA5F22}">
  <sheetPr codeName="Sheet11">
    <tabColor theme="4"/>
  </sheetPr>
  <dimension ref="B2:N28"/>
  <sheetViews>
    <sheetView showGridLines="0" zoomScaleNormal="100" workbookViewId="0">
      <selection activeCell="N25" sqref="N25"/>
    </sheetView>
  </sheetViews>
  <sheetFormatPr defaultColWidth="8.88671875" defaultRowHeight="14.4"/>
  <cols>
    <col min="1" max="1" width="8.88671875" style="20"/>
    <col min="2" max="2" width="16.6640625" style="20" customWidth="1"/>
    <col min="3" max="3" width="9.5546875" style="20" bestFit="1" customWidth="1"/>
    <col min="4" max="16384" width="8.88671875" style="20"/>
  </cols>
  <sheetData>
    <row r="2" spans="2:6" ht="42.6" customHeight="1">
      <c r="C2" s="141" t="s">
        <v>395</v>
      </c>
      <c r="F2" s="110"/>
    </row>
    <row r="3" spans="2:6">
      <c r="C3" s="110" t="s">
        <v>396</v>
      </c>
      <c r="F3" s="110"/>
    </row>
    <row r="4" spans="2:6">
      <c r="C4" s="110"/>
      <c r="F4" s="110"/>
    </row>
    <row r="5" spans="2:6">
      <c r="B5" s="109" t="s">
        <v>397</v>
      </c>
    </row>
    <row r="6" spans="2:6">
      <c r="B6"/>
    </row>
    <row r="7" spans="2:6">
      <c r="B7" s="99" t="s">
        <v>398</v>
      </c>
    </row>
    <row r="8" spans="2:6">
      <c r="B8" s="100" t="s">
        <v>399</v>
      </c>
    </row>
    <row r="9" spans="2:6">
      <c r="B9" s="100" t="s">
        <v>400</v>
      </c>
    </row>
    <row r="10" spans="2:6">
      <c r="B10" s="100" t="s">
        <v>401</v>
      </c>
    </row>
    <row r="11" spans="2:6">
      <c r="B11" s="100" t="s">
        <v>402</v>
      </c>
    </row>
    <row r="12" spans="2:6">
      <c r="B12" s="100" t="s">
        <v>403</v>
      </c>
    </row>
    <row r="13" spans="2:6">
      <c r="B13" s="100" t="s">
        <v>404</v>
      </c>
    </row>
    <row r="15" spans="2:6">
      <c r="B15" s="99" t="s">
        <v>405</v>
      </c>
    </row>
    <row r="16" spans="2:6">
      <c r="B16" s="100" t="s">
        <v>406</v>
      </c>
    </row>
    <row r="17" spans="2:14">
      <c r="B17" s="100" t="s">
        <v>407</v>
      </c>
    </row>
    <row r="18" spans="2:14">
      <c r="B18" s="101" t="s">
        <v>31</v>
      </c>
    </row>
    <row r="19" spans="2:14">
      <c r="B19" s="100" t="s">
        <v>32</v>
      </c>
    </row>
    <row r="20" spans="2:14">
      <c r="B20" s="100" t="s">
        <v>408</v>
      </c>
    </row>
    <row r="21" spans="2:14">
      <c r="B21" s="100" t="s">
        <v>409</v>
      </c>
    </row>
    <row r="22" spans="2:14">
      <c r="B22" s="100" t="s">
        <v>410</v>
      </c>
    </row>
    <row r="23" spans="2:14">
      <c r="B23" s="109" t="s">
        <v>411</v>
      </c>
    </row>
    <row r="24" spans="2:14">
      <c r="B24" s="178"/>
    </row>
    <row r="25" spans="2:14">
      <c r="B25" s="100" t="s">
        <v>412</v>
      </c>
    </row>
    <row r="27" spans="2:14" ht="61.2" customHeight="1">
      <c r="B27" s="218"/>
      <c r="C27" s="219"/>
      <c r="D27" s="219"/>
      <c r="E27" s="219"/>
      <c r="F27" s="219"/>
      <c r="G27" s="219"/>
      <c r="H27" s="219"/>
      <c r="I27" s="219"/>
      <c r="J27" s="219"/>
      <c r="K27" s="219"/>
      <c r="L27" s="219"/>
      <c r="M27" s="219"/>
      <c r="N27" s="219"/>
    </row>
    <row r="28" spans="2:14" ht="61.95" customHeight="1">
      <c r="B28" s="218"/>
      <c r="C28" s="219"/>
      <c r="D28" s="219"/>
      <c r="E28" s="219"/>
      <c r="F28" s="219"/>
      <c r="G28" s="219"/>
      <c r="H28" s="219"/>
      <c r="I28" s="219"/>
      <c r="J28" s="219"/>
      <c r="K28" s="219"/>
      <c r="L28" s="219"/>
      <c r="M28" s="219"/>
      <c r="N28" s="219"/>
    </row>
  </sheetData>
  <sheetProtection algorithmName="SHA-512" hashValue="p7stL0WVTgqujTjnV93wC63/tVnF7Gur9kpuNgT4qMghEHfTDcklOojmhCxH6WOXpqdqCZ1C1qAZJkSaGsAfFQ==" saltValue="0oOslVpsrs93qXyAFJLqgQ==" spinCount="100000" sheet="1" objects="1" scenarios="1"/>
  <mergeCells count="2">
    <mergeCell ref="B27:N27"/>
    <mergeCell ref="B28:N28"/>
  </mergeCells>
  <phoneticPr fontId="22" type="noConversion"/>
  <hyperlinks>
    <hyperlink ref="B8" location="'A. Legal status'!A1" display="A. Legal status" xr:uid="{6D06B107-943D-4E7B-AE58-15584E21E4D9}"/>
    <hyperlink ref="B9" location="'B. Technology'!A1" display="B. Technology" xr:uid="{21C0AD20-5D3A-4089-93A1-2BEA34CCC8BA}"/>
    <hyperlink ref="B10" location="'C. Market conditions'!A1" display="C. Market conditions" xr:uid="{D64BED17-ADB4-4746-8923-2FB9EBC5B5D6}"/>
    <hyperlink ref="B11" location="'D. Finance'!A1" display="D. Finance" xr:uid="{8F6323E7-0F8F-45DD-9DB7-39F2CB18285F}"/>
    <hyperlink ref="B12" location="'E. Strategy'!A1" display="E. Strategy" xr:uid="{F17E0445-3547-42F7-90BF-D10D5498A550}"/>
    <hyperlink ref="B13" location="'Financial Results'!B14" display="Financial Results" xr:uid="{11129267-134C-4965-BB73-ED6DCD9F91CC}"/>
    <hyperlink ref="B16" location="'Output- Radar profiles'!A1" display="Radar profiles" xr:uid="{982856DD-3743-499B-A69D-73CF04EAFB2D}"/>
    <hyperlink ref="B17" location="'Output-Opp risk matrix'!A1" display="Opportunity/Risk matrix" xr:uid="{15DD3EAF-B225-46F7-AEEC-C24A49A0D6FF}"/>
    <hyperlink ref="B20" location="'Financial results'!B28" display="Net present value" xr:uid="{CF022143-2DCE-46E9-BA64-47E0451EE49A}"/>
    <hyperlink ref="B18" location="'Risk factors'!A1" display="Risk factors" xr:uid="{E836BC33-A6CF-4A25-9F69-A68CD34956F6}"/>
    <hyperlink ref="B19" location="'Opportunity factors'!A1" display="Opportunity factors" xr:uid="{DC583641-EC2F-4AE4-B9B1-A9FA9C6786B8}"/>
    <hyperlink ref="B21" location="'Output- Financial results'!A1" display="Patent accounts chart" xr:uid="{01315792-3334-4DFF-9916-0F5803E483C2}"/>
    <hyperlink ref="B22" location="'Output- Financial results'!A1" display="Comparison of NPV/Points chart" xr:uid="{F6E949AD-E30F-480B-9258-ACB8C2504865}"/>
    <hyperlink ref="B25" r:id="rId1" xr:uid="{96DA7F1F-C41C-4164-866D-3CE02A873FCB}"/>
    <hyperlink ref="B5" location="Instructions!A1" display="Instructions" xr:uid="{EE8D11E7-3CF7-497C-AAE2-41A9B362DC2E}"/>
    <hyperlink ref="B23" location="'Printout standard IPscore on A3'!A1" display="Print all questions and answers of the original IPscore on A3" xr:uid="{963D7FBB-200D-47F2-B629-00DD38339671}"/>
  </hyperlinks>
  <pageMargins left="0.7" right="0.7" top="0.75" bottom="0.75" header="0.3" footer="0.3"/>
  <pageSetup paperSize="9" orientation="portrait" horizontalDpi="200" verticalDpi="200" r:id="rId2"/>
  <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02CCA-BB87-4762-BD1B-12F9A26210DB}">
  <sheetPr>
    <tabColor theme="5"/>
  </sheetPr>
  <dimension ref="A1:AA32"/>
  <sheetViews>
    <sheetView zoomScale="160" zoomScaleNormal="160" workbookViewId="0">
      <selection activeCell="A23" sqref="A5:A23"/>
    </sheetView>
  </sheetViews>
  <sheetFormatPr defaultRowHeight="14.4"/>
  <cols>
    <col min="1" max="1" width="105.88671875" bestFit="1" customWidth="1"/>
    <col min="2" max="3" width="11" bestFit="1" customWidth="1"/>
    <col min="4" max="10" width="8.109375" bestFit="1" customWidth="1"/>
    <col min="11" max="12" width="9.109375" bestFit="1" customWidth="1"/>
    <col min="13" max="13" width="9.44140625" hidden="1" customWidth="1"/>
    <col min="14" max="14" width="9.33203125" hidden="1" customWidth="1"/>
    <col min="15" max="26" width="9" hidden="1" customWidth="1"/>
  </cols>
  <sheetData>
    <row r="1" spans="1:27">
      <c r="A1" s="72"/>
      <c r="B1" s="77"/>
      <c r="C1" s="77"/>
      <c r="D1" s="77"/>
      <c r="E1" s="77"/>
      <c r="F1" s="77"/>
      <c r="G1" s="77"/>
      <c r="H1" s="77"/>
      <c r="I1" s="77"/>
      <c r="J1" s="77"/>
      <c r="K1" s="77"/>
      <c r="L1" s="77"/>
      <c r="M1" s="77"/>
      <c r="N1" s="77"/>
      <c r="O1" s="77"/>
      <c r="P1" s="77"/>
      <c r="Q1" s="77"/>
      <c r="R1" s="77"/>
      <c r="S1" s="77"/>
      <c r="T1" s="77"/>
      <c r="U1" s="77"/>
      <c r="V1" s="77"/>
      <c r="W1" s="77"/>
      <c r="X1" s="77"/>
      <c r="Y1" s="77"/>
      <c r="Z1" s="77"/>
    </row>
    <row r="2" spans="1:27">
      <c r="A2" s="81" t="s">
        <v>1444</v>
      </c>
      <c r="B2" s="82" t="s">
        <v>856</v>
      </c>
      <c r="C2" s="82" t="s">
        <v>858</v>
      </c>
      <c r="D2" s="82" t="s">
        <v>860</v>
      </c>
      <c r="E2" s="82" t="s">
        <v>862</v>
      </c>
      <c r="F2" s="82" t="s">
        <v>864</v>
      </c>
      <c r="G2" s="82" t="s">
        <v>866</v>
      </c>
      <c r="H2" s="82" t="s">
        <v>868</v>
      </c>
      <c r="I2" s="82" t="s">
        <v>870</v>
      </c>
      <c r="J2" s="82" t="s">
        <v>872</v>
      </c>
      <c r="K2" s="82" t="s">
        <v>874</v>
      </c>
      <c r="L2" s="82" t="s">
        <v>876</v>
      </c>
      <c r="M2" s="82" t="s">
        <v>878</v>
      </c>
      <c r="N2" s="82" t="s">
        <v>880</v>
      </c>
      <c r="O2" s="82" t="s">
        <v>882</v>
      </c>
      <c r="P2" s="82" t="s">
        <v>884</v>
      </c>
      <c r="Q2" s="82" t="s">
        <v>886</v>
      </c>
      <c r="R2" s="82" t="s">
        <v>888</v>
      </c>
      <c r="S2" s="82" t="s">
        <v>890</v>
      </c>
      <c r="T2" s="82" t="s">
        <v>892</v>
      </c>
      <c r="U2" s="82" t="s">
        <v>894</v>
      </c>
      <c r="V2" s="82" t="s">
        <v>896</v>
      </c>
      <c r="W2" s="82" t="s">
        <v>898</v>
      </c>
      <c r="X2" s="82" t="s">
        <v>900</v>
      </c>
      <c r="Y2" s="82" t="s">
        <v>902</v>
      </c>
      <c r="Z2" s="82" t="s">
        <v>904</v>
      </c>
    </row>
    <row r="3" spans="1:27">
      <c r="A3" s="80" t="s">
        <v>1087</v>
      </c>
      <c r="B3" s="151">
        <f>IF(ISBLANK('B. Technology'!C$6),"",'B. Technology'!C$6)</f>
        <v>2.5</v>
      </c>
      <c r="C3" s="151">
        <f>IF(ISBLANK('B. Technology'!D$6),"",'B. Technology'!D$6)</f>
        <v>0</v>
      </c>
      <c r="D3" s="151" t="str">
        <f>IF(ISBLANK('B. Technology'!E$6),"",'B. Technology'!E$6)</f>
        <v/>
      </c>
      <c r="E3" s="151" t="str">
        <f>IF(ISBLANK('B. Technology'!F$6),"",'B. Technology'!F$6)</f>
        <v/>
      </c>
      <c r="F3" s="151" t="str">
        <f>IF(ISBLANK('B. Technology'!G$6),"",'B. Technology'!G$6)</f>
        <v/>
      </c>
      <c r="G3" s="151" t="str">
        <f>IF(ISBLANK('B. Technology'!H$6),"",'B. Technology'!H$6)</f>
        <v/>
      </c>
      <c r="H3" s="151" t="str">
        <f>IF(ISBLANK('B. Technology'!I$6),"",'B. Technology'!I$6)</f>
        <v/>
      </c>
      <c r="I3" s="151" t="str">
        <f>IF(ISBLANK('B. Technology'!J$6),"",'B. Technology'!J$6)</f>
        <v/>
      </c>
      <c r="J3" s="151" t="str">
        <f>IF(ISBLANK('B. Technology'!K$6),"",'B. Technology'!K$6)</f>
        <v/>
      </c>
      <c r="K3" s="151" t="str">
        <f>IF(ISBLANK('B. Technology'!L$6),"",'B. Technology'!L$6)</f>
        <v/>
      </c>
      <c r="L3" s="151" t="str">
        <f>IF(ISBLANK('B. Technology'!M$6),"",'B. Technology'!M$6)</f>
        <v/>
      </c>
      <c r="M3" s="151" t="str">
        <f>IF(ISBLANK('B. Technology'!N$6),"",'B. Technology'!N$6)</f>
        <v/>
      </c>
      <c r="N3" s="151" t="str">
        <f>IF(ISBLANK('B. Technology'!O$6),"",'B. Technology'!O$6)</f>
        <v/>
      </c>
      <c r="O3" s="151" t="str">
        <f>IF(ISBLANK('B. Technology'!P$6),"",'B. Technology'!P$6)</f>
        <v/>
      </c>
      <c r="P3" s="151" t="str">
        <f>IF(ISBLANK('B. Technology'!Q$6),"",'B. Technology'!Q$6)</f>
        <v/>
      </c>
      <c r="Q3" s="151" t="str">
        <f>IF(ISBLANK('B. Technology'!R$6),"",'B. Technology'!R$6)</f>
        <v/>
      </c>
      <c r="R3" s="151" t="str">
        <f>IF(ISBLANK('B. Technology'!S$6),"",'B. Technology'!S$6)</f>
        <v/>
      </c>
      <c r="S3" s="151" t="str">
        <f>IF(ISBLANK('B. Technology'!T$6),"",'B. Technology'!T$6)</f>
        <v/>
      </c>
      <c r="T3" s="151" t="str">
        <f>IF(ISBLANK('B. Technology'!U$6),"",'B. Technology'!U$6)</f>
        <v/>
      </c>
      <c r="U3" s="151" t="str">
        <f>IF(ISBLANK('B. Technology'!V$6),"",'B. Technology'!V$6)</f>
        <v/>
      </c>
      <c r="V3" s="151" t="str">
        <f>IF(ISBLANK('B. Technology'!W$6),"",'B. Technology'!W$6)</f>
        <v/>
      </c>
      <c r="W3" s="151" t="str">
        <f>IF(ISBLANK('B. Technology'!X$6),"",'B. Technology'!X$6)</f>
        <v/>
      </c>
      <c r="X3" s="151" t="str">
        <f>IF(ISBLANK('B. Technology'!Y$6),"",'B. Technology'!Y$6)</f>
        <v/>
      </c>
      <c r="Y3" s="151" t="str">
        <f>IF(ISBLANK('B. Technology'!Z$6),"",'B. Technology'!Z$6)</f>
        <v/>
      </c>
      <c r="Z3" s="151" t="str">
        <f>IF(ISBLANK('B. Technology'!AA$6),"",'B. Technology'!AA$6)</f>
        <v/>
      </c>
    </row>
    <row r="4" spans="1:27">
      <c r="A4" s="80" t="s">
        <v>1197</v>
      </c>
      <c r="B4" s="150">
        <f>IF(ISBLANK('C. Market conditions'!C$3),"",'C. Market conditions'!C$3)</f>
        <v>0.15</v>
      </c>
      <c r="C4" s="149">
        <f>IF(ISBLANK('C. Market conditions'!D$3),"",'C. Market conditions'!D$3)</f>
        <v>2.5000000000000001E-2</v>
      </c>
      <c r="D4" s="149" t="str">
        <f>IF(ISBLANK('C. Market conditions'!E$3),"",'C. Market conditions'!E$3)</f>
        <v/>
      </c>
      <c r="E4" s="149" t="str">
        <f>IF(ISBLANK('C. Market conditions'!F$3),"",'C. Market conditions'!F$3)</f>
        <v/>
      </c>
      <c r="F4" s="149" t="str">
        <f>IF(ISBLANK('C. Market conditions'!G$3),"",'C. Market conditions'!G$3)</f>
        <v/>
      </c>
      <c r="G4" s="149" t="str">
        <f>IF(ISBLANK('C. Market conditions'!H$3),"",'C. Market conditions'!H$3)</f>
        <v/>
      </c>
      <c r="H4" s="149" t="str">
        <f>IF(ISBLANK('C. Market conditions'!I$3),"",'C. Market conditions'!I$3)</f>
        <v/>
      </c>
      <c r="I4" s="149" t="str">
        <f>IF(ISBLANK('C. Market conditions'!J$3),"",'C. Market conditions'!J$3)</f>
        <v/>
      </c>
      <c r="J4" s="149" t="str">
        <f>IF(ISBLANK('C. Market conditions'!K$3),"",'C. Market conditions'!K$3)</f>
        <v/>
      </c>
      <c r="K4" s="149" t="str">
        <f>IF(ISBLANK('C. Market conditions'!L$3),"",'C. Market conditions'!L$3)</f>
        <v/>
      </c>
      <c r="L4" s="149" t="str">
        <f>IF(ISBLANK('C. Market conditions'!M$3),"",'C. Market conditions'!M$3)</f>
        <v/>
      </c>
      <c r="M4" s="149" t="str">
        <f>IF(ISBLANK('C. Market conditions'!N$3),"",'C. Market conditions'!N$3)</f>
        <v/>
      </c>
      <c r="N4" s="149" t="str">
        <f>IF(ISBLANK('C. Market conditions'!O$3),"",'C. Market conditions'!O$3)</f>
        <v/>
      </c>
      <c r="O4" s="149" t="str">
        <f>IF(ISBLANK('C. Market conditions'!P$3),"",'C. Market conditions'!P$3)</f>
        <v/>
      </c>
      <c r="P4" s="149" t="str">
        <f>IF(ISBLANK('C. Market conditions'!Q$3),"",'C. Market conditions'!Q$3)</f>
        <v/>
      </c>
      <c r="Q4" s="149" t="str">
        <f>IF(ISBLANK('C. Market conditions'!R$3),"",'C. Market conditions'!R$3)</f>
        <v/>
      </c>
      <c r="R4" s="149" t="str">
        <f>IF(ISBLANK('C. Market conditions'!S$3),"",'C. Market conditions'!S$3)</f>
        <v/>
      </c>
      <c r="S4" s="149" t="str">
        <f>IF(ISBLANK('C. Market conditions'!T$3),"",'C. Market conditions'!T$3)</f>
        <v/>
      </c>
      <c r="T4" s="149" t="str">
        <f>IF(ISBLANK('C. Market conditions'!U$3),"",'C. Market conditions'!U$3)</f>
        <v/>
      </c>
      <c r="U4" s="149" t="str">
        <f>IF(ISBLANK('C. Market conditions'!V$3),"",'C. Market conditions'!V$3)</f>
        <v/>
      </c>
      <c r="V4" s="149" t="str">
        <f>IF(ISBLANK('C. Market conditions'!W$3),"",'C. Market conditions'!W$3)</f>
        <v/>
      </c>
      <c r="W4" s="149" t="str">
        <f>IF(ISBLANK('C. Market conditions'!X$3),"",'C. Market conditions'!X$3)</f>
        <v/>
      </c>
      <c r="X4" s="149" t="str">
        <f>IF(ISBLANK('C. Market conditions'!Y$3),"",'C. Market conditions'!Y$3)</f>
        <v/>
      </c>
      <c r="Y4" s="149" t="str">
        <f>IF(ISBLANK('C. Market conditions'!Z$3),"",'C. Market conditions'!Z$3)</f>
        <v/>
      </c>
      <c r="Z4" s="149" t="str">
        <f>IF(ISBLANK('C. Market conditions'!AA$3),"",'C. Market conditions'!AA$3)</f>
        <v/>
      </c>
    </row>
    <row r="5" spans="1:27">
      <c r="A5" s="80" t="s">
        <v>1199</v>
      </c>
      <c r="B5" s="151">
        <f>IF(ISBLANK('C. Market conditions'!C$4),"",'C. Market conditions'!C$4)</f>
        <v>4</v>
      </c>
      <c r="C5" s="151">
        <f>IF(ISBLANK('C. Market conditions'!D$4),"",'C. Market conditions'!D$4)</f>
        <v>1.5</v>
      </c>
      <c r="D5" s="151" t="str">
        <f>IF(ISBLANK('C. Market conditions'!E$4),"",'C. Market conditions'!E$4)</f>
        <v/>
      </c>
      <c r="E5" s="151" t="str">
        <f>IF(ISBLANK('C. Market conditions'!F$4),"",'C. Market conditions'!F$4)</f>
        <v/>
      </c>
      <c r="F5" s="151" t="str">
        <f>IF(ISBLANK('C. Market conditions'!G$4),"",'C. Market conditions'!G$4)</f>
        <v/>
      </c>
      <c r="G5" s="151" t="str">
        <f>IF(ISBLANK('C. Market conditions'!H$4),"",'C. Market conditions'!H$4)</f>
        <v/>
      </c>
      <c r="H5" s="151" t="str">
        <f>IF(ISBLANK('C. Market conditions'!I$4),"",'C. Market conditions'!I$4)</f>
        <v/>
      </c>
      <c r="I5" s="151" t="str">
        <f>IF(ISBLANK('C. Market conditions'!J$4),"",'C. Market conditions'!J$4)</f>
        <v/>
      </c>
      <c r="J5" s="151" t="str">
        <f>IF(ISBLANK('C. Market conditions'!K$4),"",'C. Market conditions'!K$4)</f>
        <v/>
      </c>
      <c r="K5" s="151" t="str">
        <f>IF(ISBLANK('C. Market conditions'!L$4),"",'C. Market conditions'!L$4)</f>
        <v/>
      </c>
      <c r="L5" s="151" t="str">
        <f>IF(ISBLANK('C. Market conditions'!M$4),"",'C. Market conditions'!M$4)</f>
        <v/>
      </c>
      <c r="M5" s="151" t="str">
        <f>IF(ISBLANK('C. Market conditions'!N$4),"",'C. Market conditions'!N$4)</f>
        <v/>
      </c>
      <c r="N5" s="151" t="str">
        <f>IF(ISBLANK('C. Market conditions'!O$4),"",'C. Market conditions'!O$4)</f>
        <v/>
      </c>
      <c r="O5" s="151" t="str">
        <f>IF(ISBLANK('C. Market conditions'!P$4),"",'C. Market conditions'!P$4)</f>
        <v/>
      </c>
      <c r="P5" s="151" t="str">
        <f>IF(ISBLANK('C. Market conditions'!Q$4),"",'C. Market conditions'!Q$4)</f>
        <v/>
      </c>
      <c r="Q5" s="151" t="str">
        <f>IF(ISBLANK('C. Market conditions'!R$4),"",'C. Market conditions'!R$4)</f>
        <v/>
      </c>
      <c r="R5" s="151" t="str">
        <f>IF(ISBLANK('C. Market conditions'!S$4),"",'C. Market conditions'!S$4)</f>
        <v/>
      </c>
      <c r="S5" s="151" t="str">
        <f>IF(ISBLANK('C. Market conditions'!T$4),"",'C. Market conditions'!T$4)</f>
        <v/>
      </c>
      <c r="T5" s="151" t="str">
        <f>IF(ISBLANK('C. Market conditions'!U$4),"",'C. Market conditions'!U$4)</f>
        <v/>
      </c>
      <c r="U5" s="151" t="str">
        <f>IF(ISBLANK('C. Market conditions'!V$4),"",'C. Market conditions'!V$4)</f>
        <v/>
      </c>
      <c r="V5" s="151" t="str">
        <f>IF(ISBLANK('C. Market conditions'!W$4),"",'C. Market conditions'!W$4)</f>
        <v/>
      </c>
      <c r="W5" s="151" t="str">
        <f>IF(ISBLANK('C. Market conditions'!X$4),"",'C. Market conditions'!X$4)</f>
        <v/>
      </c>
      <c r="X5" s="151" t="str">
        <f>IF(ISBLANK('C. Market conditions'!Y$4),"",'C. Market conditions'!Y$4)</f>
        <v/>
      </c>
      <c r="Y5" s="151" t="str">
        <f>IF(ISBLANK('C. Market conditions'!Z$4),"",'C. Market conditions'!Z$4)</f>
        <v/>
      </c>
      <c r="Z5" s="151" t="str">
        <f>IF(ISBLANK('C. Market conditions'!AA$4),"",'C. Market conditions'!AA$4)</f>
        <v/>
      </c>
    </row>
    <row r="6" spans="1:27">
      <c r="A6" s="80" t="s">
        <v>1209</v>
      </c>
      <c r="B6" s="150">
        <f>IF(ISBLANK('C. Market conditions'!C$7),"",'C. Market conditions'!C$7)</f>
        <v>0.06</v>
      </c>
      <c r="C6" s="149">
        <f>IF(ISBLANK('C. Market conditions'!D$7),"",'C. Market conditions'!D$7)</f>
        <v>0.06</v>
      </c>
      <c r="D6" s="149" t="str">
        <f>IF(ISBLANK('C. Market conditions'!E$7),"",'C. Market conditions'!E$7)</f>
        <v/>
      </c>
      <c r="E6" s="149" t="str">
        <f>IF(ISBLANK('C. Market conditions'!F$7),"",'C. Market conditions'!F$7)</f>
        <v/>
      </c>
      <c r="F6" s="149" t="str">
        <f>IF(ISBLANK('C. Market conditions'!G$7),"",'C. Market conditions'!G$7)</f>
        <v/>
      </c>
      <c r="G6" s="149" t="str">
        <f>IF(ISBLANK('C. Market conditions'!H$7),"",'C. Market conditions'!H$7)</f>
        <v/>
      </c>
      <c r="H6" s="149" t="str">
        <f>IF(ISBLANK('C. Market conditions'!I$7),"",'C. Market conditions'!I$7)</f>
        <v/>
      </c>
      <c r="I6" s="149" t="str">
        <f>IF(ISBLANK('C. Market conditions'!J$7),"",'C. Market conditions'!J$7)</f>
        <v/>
      </c>
      <c r="J6" s="149" t="str">
        <f>IF(ISBLANK('C. Market conditions'!K$7),"",'C. Market conditions'!K$7)</f>
        <v/>
      </c>
      <c r="K6" s="149" t="str">
        <f>IF(ISBLANK('C. Market conditions'!L$7),"",'C. Market conditions'!L$7)</f>
        <v/>
      </c>
      <c r="L6" s="149" t="str">
        <f>IF(ISBLANK('C. Market conditions'!M$7),"",'C. Market conditions'!M$7)</f>
        <v/>
      </c>
      <c r="M6" s="149" t="str">
        <f>IF(ISBLANK('C. Market conditions'!N$7),"",'C. Market conditions'!N$7)</f>
        <v/>
      </c>
      <c r="N6" s="149" t="str">
        <f>IF(ISBLANK('C. Market conditions'!O$7),"",'C. Market conditions'!O$7)</f>
        <v/>
      </c>
      <c r="O6" s="149" t="str">
        <f>IF(ISBLANK('C. Market conditions'!P$7),"",'C. Market conditions'!P$7)</f>
        <v/>
      </c>
      <c r="P6" s="149" t="str">
        <f>IF(ISBLANK('C. Market conditions'!Q$7),"",'C. Market conditions'!Q$7)</f>
        <v/>
      </c>
      <c r="Q6" s="149" t="str">
        <f>IF(ISBLANK('C. Market conditions'!R$7),"",'C. Market conditions'!R$7)</f>
        <v/>
      </c>
      <c r="R6" s="149" t="str">
        <f>IF(ISBLANK('C. Market conditions'!S$7),"",'C. Market conditions'!S$7)</f>
        <v/>
      </c>
      <c r="S6" s="149" t="str">
        <f>IF(ISBLANK('C. Market conditions'!T$7),"",'C. Market conditions'!T$7)</f>
        <v/>
      </c>
      <c r="T6" s="149" t="str">
        <f>IF(ISBLANK('C. Market conditions'!U$7),"",'C. Market conditions'!U$7)</f>
        <v/>
      </c>
      <c r="U6" s="149" t="str">
        <f>IF(ISBLANK('C. Market conditions'!V$7),"",'C. Market conditions'!V$7)</f>
        <v/>
      </c>
      <c r="V6" s="149" t="str">
        <f>IF(ISBLANK('C. Market conditions'!W$7),"",'C. Market conditions'!W$7)</f>
        <v/>
      </c>
      <c r="W6" s="149" t="str">
        <f>IF(ISBLANK('C. Market conditions'!X$7),"",'C. Market conditions'!X$7)</f>
        <v/>
      </c>
      <c r="X6" s="149" t="str">
        <f>IF(ISBLANK('C. Market conditions'!Y$7),"",'C. Market conditions'!Y$7)</f>
        <v/>
      </c>
      <c r="Y6" s="149" t="str">
        <f>IF(ISBLANK('C. Market conditions'!Z$7),"",'C. Market conditions'!Z$7)</f>
        <v/>
      </c>
      <c r="Z6" s="149" t="str">
        <f>IF(ISBLANK('C. Market conditions'!AA$7),"",'C. Market conditions'!AA$7)</f>
        <v/>
      </c>
    </row>
    <row r="7" spans="1:27">
      <c r="A7" s="80" t="s">
        <v>1308</v>
      </c>
      <c r="B7" s="150">
        <f>IF(ISBLANK('D. Finance'!C2),"",'D. Finance'!C2)</f>
        <v>0.25</v>
      </c>
      <c r="C7" s="149">
        <f>IF(ISBLANK('D. Finance'!D2),"",'D. Finance'!D2)</f>
        <v>1</v>
      </c>
      <c r="D7" s="149" t="str">
        <f>IF(ISBLANK('D. Finance'!E2),"",'D. Finance'!E2)</f>
        <v/>
      </c>
      <c r="E7" s="149" t="str">
        <f>IF(ISBLANK('D. Finance'!F2),"",'D. Finance'!F2)</f>
        <v/>
      </c>
      <c r="F7" s="149" t="str">
        <f>IF(ISBLANK('D. Finance'!G2),"",'D. Finance'!G2)</f>
        <v/>
      </c>
      <c r="G7" s="149" t="str">
        <f>IF(ISBLANK('D. Finance'!H2),"",'D. Finance'!H2)</f>
        <v/>
      </c>
      <c r="H7" s="149" t="str">
        <f>IF(ISBLANK('D. Finance'!I2),"",'D. Finance'!I2)</f>
        <v/>
      </c>
      <c r="I7" s="149" t="str">
        <f>IF(ISBLANK('D. Finance'!J2),"",'D. Finance'!J2)</f>
        <v/>
      </c>
      <c r="J7" s="149" t="str">
        <f>IF(ISBLANK('D. Finance'!K2),"",'D. Finance'!K2)</f>
        <v/>
      </c>
      <c r="K7" s="149" t="str">
        <f>IF(ISBLANK('D. Finance'!L2),"",'D. Finance'!L2)</f>
        <v/>
      </c>
      <c r="L7" s="149" t="str">
        <f>IF(ISBLANK('D. Finance'!M2),"",'D. Finance'!M2)</f>
        <v/>
      </c>
      <c r="M7" s="149" t="str">
        <f>IF(ISBLANK('D. Finance'!N2),"",'D. Finance'!N2)</f>
        <v/>
      </c>
      <c r="N7" s="149" t="str">
        <f>IF(ISBLANK('D. Finance'!O2),"",'D. Finance'!O2)</f>
        <v/>
      </c>
      <c r="O7" s="149" t="str">
        <f>IF(ISBLANK('D. Finance'!P2),"",'D. Finance'!P2)</f>
        <v/>
      </c>
      <c r="P7" s="149" t="str">
        <f>IF(ISBLANK('D. Finance'!Q2),"",'D. Finance'!Q2)</f>
        <v/>
      </c>
      <c r="Q7" s="149" t="str">
        <f>IF(ISBLANK('D. Finance'!R2),"",'D. Finance'!R2)</f>
        <v/>
      </c>
      <c r="R7" s="149" t="str">
        <f>IF(ISBLANK('D. Finance'!S2),"",'D. Finance'!S2)</f>
        <v/>
      </c>
      <c r="S7" s="149" t="str">
        <f>IF(ISBLANK('D. Finance'!T2),"",'D. Finance'!T2)</f>
        <v/>
      </c>
      <c r="T7" s="149" t="str">
        <f>IF(ISBLANK('D. Finance'!U2),"",'D. Finance'!U2)</f>
        <v/>
      </c>
      <c r="U7" s="149" t="str">
        <f>IF(ISBLANK('D. Finance'!V2),"",'D. Finance'!V2)</f>
        <v/>
      </c>
      <c r="V7" s="149" t="str">
        <f>IF(ISBLANK('D. Finance'!W2),"",'D. Finance'!W2)</f>
        <v/>
      </c>
      <c r="W7" s="149" t="str">
        <f>IF(ISBLANK('D. Finance'!X2),"",'D. Finance'!X2)</f>
        <v/>
      </c>
      <c r="X7" s="149" t="str">
        <f>IF(ISBLANK('D. Finance'!Y2),"",'D. Finance'!Y2)</f>
        <v/>
      </c>
      <c r="Y7" s="149" t="str">
        <f>IF(ISBLANK('D. Finance'!Z2),"",'D. Finance'!Z2)</f>
        <v/>
      </c>
      <c r="Z7" s="149" t="str">
        <f>IF(ISBLANK('D. Finance'!AA2),"",'D. Finance'!AA2)</f>
        <v/>
      </c>
    </row>
    <row r="8" spans="1:27">
      <c r="A8" s="80" t="s">
        <v>1310</v>
      </c>
      <c r="B8" s="150">
        <f>IF(ISBLANK('D. Finance'!C3),"",'D. Finance'!C3)</f>
        <v>0.15</v>
      </c>
      <c r="C8" s="149">
        <f>IF(ISBLANK('D. Finance'!D3),"",'D. Finance'!D3)</f>
        <v>0.15</v>
      </c>
      <c r="D8" s="149" t="str">
        <f>IF(ISBLANK('D. Finance'!E3),"",'D. Finance'!E3)</f>
        <v/>
      </c>
      <c r="E8" s="149" t="str">
        <f>IF(ISBLANK('D. Finance'!F3),"",'D. Finance'!F3)</f>
        <v/>
      </c>
      <c r="F8" s="149" t="str">
        <f>IF(ISBLANK('D. Finance'!G3),"",'D. Finance'!G3)</f>
        <v/>
      </c>
      <c r="G8" s="149" t="str">
        <f>IF(ISBLANK('D. Finance'!H3),"",'D. Finance'!H3)</f>
        <v/>
      </c>
      <c r="H8" s="149" t="str">
        <f>IF(ISBLANK('D. Finance'!I3),"",'D. Finance'!I3)</f>
        <v/>
      </c>
      <c r="I8" s="149" t="str">
        <f>IF(ISBLANK('D. Finance'!J3),"",'D. Finance'!J3)</f>
        <v/>
      </c>
      <c r="J8" s="149" t="str">
        <f>IF(ISBLANK('D. Finance'!K3),"",'D. Finance'!K3)</f>
        <v/>
      </c>
      <c r="K8" s="149" t="str">
        <f>IF(ISBLANK('D. Finance'!L3),"",'D. Finance'!L3)</f>
        <v/>
      </c>
      <c r="L8" s="149" t="str">
        <f>IF(ISBLANK('D. Finance'!M3),"",'D. Finance'!M3)</f>
        <v/>
      </c>
      <c r="M8" s="149" t="str">
        <f>IF(ISBLANK('D. Finance'!N3),"",'D. Finance'!N3)</f>
        <v/>
      </c>
      <c r="N8" s="149" t="str">
        <f>IF(ISBLANK('D. Finance'!O3),"",'D. Finance'!O3)</f>
        <v/>
      </c>
      <c r="O8" s="149" t="str">
        <f>IF(ISBLANK('D. Finance'!P3),"",'D. Finance'!P3)</f>
        <v/>
      </c>
      <c r="P8" s="149" t="str">
        <f>IF(ISBLANK('D. Finance'!Q3),"",'D. Finance'!Q3)</f>
        <v/>
      </c>
      <c r="Q8" s="149" t="str">
        <f>IF(ISBLANK('D. Finance'!R3),"",'D. Finance'!R3)</f>
        <v/>
      </c>
      <c r="R8" s="149" t="str">
        <f>IF(ISBLANK('D. Finance'!S3),"",'D. Finance'!S3)</f>
        <v/>
      </c>
      <c r="S8" s="149" t="str">
        <f>IF(ISBLANK('D. Finance'!T3),"",'D. Finance'!T3)</f>
        <v/>
      </c>
      <c r="T8" s="149" t="str">
        <f>IF(ISBLANK('D. Finance'!U3),"",'D. Finance'!U3)</f>
        <v/>
      </c>
      <c r="U8" s="149" t="str">
        <f>IF(ISBLANK('D. Finance'!V3),"",'D. Finance'!V3)</f>
        <v/>
      </c>
      <c r="V8" s="149" t="str">
        <f>IF(ISBLANK('D. Finance'!W3),"",'D. Finance'!W3)</f>
        <v/>
      </c>
      <c r="W8" s="149" t="str">
        <f>IF(ISBLANK('D. Finance'!X3),"",'D. Finance'!X3)</f>
        <v/>
      </c>
      <c r="X8" s="149" t="str">
        <f>IF(ISBLANK('D. Finance'!Y3),"",'D. Finance'!Y3)</f>
        <v/>
      </c>
      <c r="Y8" s="149" t="str">
        <f>IF(ISBLANK('D. Finance'!Z3),"",'D. Finance'!Z3)</f>
        <v/>
      </c>
      <c r="Z8" s="149" t="str">
        <f>IF(ISBLANK('D. Finance'!AA3),"",'D. Finance'!AA3)</f>
        <v/>
      </c>
    </row>
    <row r="9" spans="1:27">
      <c r="A9" s="80" t="s">
        <v>1312</v>
      </c>
      <c r="B9" s="150">
        <f>IF(ISBLANK('D. Finance'!C4),"",'D. Finance'!C4)</f>
        <v>1</v>
      </c>
      <c r="C9" s="149">
        <f>IF(ISBLANK('D. Finance'!D4),"",'D. Finance'!D4)</f>
        <v>1</v>
      </c>
      <c r="D9" s="149" t="str">
        <f>IF(ISBLANK('D. Finance'!E4),"",'D. Finance'!E4)</f>
        <v/>
      </c>
      <c r="E9" s="149" t="str">
        <f>IF(ISBLANK('D. Finance'!F4),"",'D. Finance'!F4)</f>
        <v/>
      </c>
      <c r="F9" s="149" t="str">
        <f>IF(ISBLANK('D. Finance'!G4),"",'D. Finance'!G4)</f>
        <v/>
      </c>
      <c r="G9" s="149" t="str">
        <f>IF(ISBLANK('D. Finance'!H4),"",'D. Finance'!H4)</f>
        <v/>
      </c>
      <c r="H9" s="149" t="str">
        <f>IF(ISBLANK('D. Finance'!I4),"",'D. Finance'!I4)</f>
        <v/>
      </c>
      <c r="I9" s="149" t="str">
        <f>IF(ISBLANK('D. Finance'!J4),"",'D. Finance'!J4)</f>
        <v/>
      </c>
      <c r="J9" s="149" t="str">
        <f>IF(ISBLANK('D. Finance'!K4),"",'D. Finance'!K4)</f>
        <v/>
      </c>
      <c r="K9" s="149" t="str">
        <f>IF(ISBLANK('D. Finance'!L4),"",'D. Finance'!L4)</f>
        <v/>
      </c>
      <c r="L9" s="149" t="str">
        <f>IF(ISBLANK('D. Finance'!M4),"",'D. Finance'!M4)</f>
        <v/>
      </c>
      <c r="M9" s="149" t="str">
        <f>IF(ISBLANK('D. Finance'!N4),"",'D. Finance'!N4)</f>
        <v/>
      </c>
      <c r="N9" s="149" t="str">
        <f>IF(ISBLANK('D. Finance'!O4),"",'D. Finance'!O4)</f>
        <v/>
      </c>
      <c r="O9" s="149" t="str">
        <f>IF(ISBLANK('D. Finance'!P4),"",'D. Finance'!P4)</f>
        <v/>
      </c>
      <c r="P9" s="149" t="str">
        <f>IF(ISBLANK('D. Finance'!Q4),"",'D. Finance'!Q4)</f>
        <v/>
      </c>
      <c r="Q9" s="149" t="str">
        <f>IF(ISBLANK('D. Finance'!R4),"",'D. Finance'!R4)</f>
        <v/>
      </c>
      <c r="R9" s="149" t="str">
        <f>IF(ISBLANK('D. Finance'!S4),"",'D. Finance'!S4)</f>
        <v/>
      </c>
      <c r="S9" s="149" t="str">
        <f>IF(ISBLANK('D. Finance'!T4),"",'D. Finance'!T4)</f>
        <v/>
      </c>
      <c r="T9" s="149" t="str">
        <f>IF(ISBLANK('D. Finance'!U4),"",'D. Finance'!U4)</f>
        <v/>
      </c>
      <c r="U9" s="149" t="str">
        <f>IF(ISBLANK('D. Finance'!V4),"",'D. Finance'!V4)</f>
        <v/>
      </c>
      <c r="V9" s="149" t="str">
        <f>IF(ISBLANK('D. Finance'!W4),"",'D. Finance'!W4)</f>
        <v/>
      </c>
      <c r="W9" s="149" t="str">
        <f>IF(ISBLANK('D. Finance'!X4),"",'D. Finance'!X4)</f>
        <v/>
      </c>
      <c r="X9" s="149" t="str">
        <f>IF(ISBLANK('D. Finance'!Y4),"",'D. Finance'!Y4)</f>
        <v/>
      </c>
      <c r="Y9" s="149" t="str">
        <f>IF(ISBLANK('D. Finance'!Z4),"",'D. Finance'!Z4)</f>
        <v/>
      </c>
      <c r="Z9" s="149" t="str">
        <f>IF(ISBLANK('D. Finance'!AA4),"",'D. Finance'!AA4)</f>
        <v/>
      </c>
    </row>
    <row r="10" spans="1:27">
      <c r="A10" s="80" t="s">
        <v>1314</v>
      </c>
      <c r="B10" s="150">
        <f>IF(ISBLANK('D. Finance'!C5),"",'D. Finance'!C5)</f>
        <v>1</v>
      </c>
      <c r="C10" s="149">
        <f>IF(ISBLANK('D. Finance'!D5),"",'D. Finance'!D5)</f>
        <v>0.7</v>
      </c>
      <c r="D10" s="149" t="str">
        <f>IF(ISBLANK('D. Finance'!E5),"",'D. Finance'!E5)</f>
        <v/>
      </c>
      <c r="E10" s="149" t="str">
        <f>IF(ISBLANK('D. Finance'!F5),"",'D. Finance'!F5)</f>
        <v/>
      </c>
      <c r="F10" s="149" t="str">
        <f>IF(ISBLANK('D. Finance'!G5),"",'D. Finance'!G5)</f>
        <v/>
      </c>
      <c r="G10" s="149" t="str">
        <f>IF(ISBLANK('D. Finance'!H5),"",'D. Finance'!H5)</f>
        <v/>
      </c>
      <c r="H10" s="149" t="str">
        <f>IF(ISBLANK('D. Finance'!I5),"",'D. Finance'!I5)</f>
        <v/>
      </c>
      <c r="I10" s="149" t="str">
        <f>IF(ISBLANK('D. Finance'!J5),"",'D. Finance'!J5)</f>
        <v/>
      </c>
      <c r="J10" s="149" t="str">
        <f>IF(ISBLANK('D. Finance'!K5),"",'D. Finance'!K5)</f>
        <v/>
      </c>
      <c r="K10" s="149" t="str">
        <f>IF(ISBLANK('D. Finance'!L5),"",'D. Finance'!L5)</f>
        <v/>
      </c>
      <c r="L10" s="149" t="str">
        <f>IF(ISBLANK('D. Finance'!M5),"",'D. Finance'!M5)</f>
        <v/>
      </c>
      <c r="M10" s="149" t="str">
        <f>IF(ISBLANK('D. Finance'!N5),"",'D. Finance'!N5)</f>
        <v/>
      </c>
      <c r="N10" s="149" t="str">
        <f>IF(ISBLANK('D. Finance'!O5),"",'D. Finance'!O5)</f>
        <v/>
      </c>
      <c r="O10" s="149" t="str">
        <f>IF(ISBLANK('D. Finance'!P5),"",'D. Finance'!P5)</f>
        <v/>
      </c>
      <c r="P10" s="149" t="str">
        <f>IF(ISBLANK('D. Finance'!Q5),"",'D. Finance'!Q5)</f>
        <v/>
      </c>
      <c r="Q10" s="149" t="str">
        <f>IF(ISBLANK('D. Finance'!R5),"",'D. Finance'!R5)</f>
        <v/>
      </c>
      <c r="R10" s="149" t="str">
        <f>IF(ISBLANK('D. Finance'!S5),"",'D. Finance'!S5)</f>
        <v/>
      </c>
      <c r="S10" s="149" t="str">
        <f>IF(ISBLANK('D. Finance'!T5),"",'D. Finance'!T5)</f>
        <v/>
      </c>
      <c r="T10" s="149" t="str">
        <f>IF(ISBLANK('D. Finance'!U5),"",'D. Finance'!U5)</f>
        <v/>
      </c>
      <c r="U10" s="149" t="str">
        <f>IF(ISBLANK('D. Finance'!V5),"",'D. Finance'!V5)</f>
        <v/>
      </c>
      <c r="V10" s="149" t="str">
        <f>IF(ISBLANK('D. Finance'!W5),"",'D. Finance'!W5)</f>
        <v/>
      </c>
      <c r="W10" s="149" t="str">
        <f>IF(ISBLANK('D. Finance'!X5),"",'D. Finance'!X5)</f>
        <v/>
      </c>
      <c r="X10" s="149" t="str">
        <f>IF(ISBLANK('D. Finance'!Y5),"",'D. Finance'!Y5)</f>
        <v/>
      </c>
      <c r="Y10" s="149" t="str">
        <f>IF(ISBLANK('D. Finance'!Z5),"",'D. Finance'!Z5)</f>
        <v/>
      </c>
      <c r="Z10" s="149" t="str">
        <f>IF(ISBLANK('D. Finance'!AA5),"",'D. Finance'!AA5)</f>
        <v/>
      </c>
    </row>
    <row r="11" spans="1:27">
      <c r="A11" s="72"/>
      <c r="B11" s="77"/>
      <c r="C11" s="77"/>
      <c r="D11" s="77"/>
      <c r="E11" s="77"/>
      <c r="F11" s="77"/>
      <c r="G11" s="77"/>
      <c r="H11" s="77"/>
      <c r="I11" s="77"/>
      <c r="J11" s="77"/>
      <c r="K11" s="77"/>
      <c r="L11" s="77"/>
      <c r="M11" s="77"/>
      <c r="N11" s="77"/>
      <c r="O11" s="77"/>
      <c r="P11" s="77"/>
      <c r="Q11" s="77"/>
      <c r="R11" s="77"/>
      <c r="S11" s="77"/>
      <c r="T11" s="77"/>
      <c r="U11" s="77"/>
      <c r="V11" s="77"/>
      <c r="W11" s="77"/>
      <c r="X11" s="77"/>
      <c r="Y11" s="77"/>
      <c r="Z11" s="77"/>
    </row>
    <row r="12" spans="1:27">
      <c r="A12" s="72"/>
      <c r="B12" s="77"/>
      <c r="C12" s="77"/>
      <c r="D12" s="77"/>
      <c r="E12" s="77"/>
      <c r="F12" s="77"/>
      <c r="G12" s="77"/>
      <c r="H12" s="77"/>
      <c r="I12" s="77"/>
      <c r="J12" s="77"/>
      <c r="K12" s="77"/>
      <c r="L12" s="77"/>
      <c r="M12" s="77"/>
      <c r="N12" s="77"/>
      <c r="O12" s="77"/>
      <c r="P12" s="77"/>
      <c r="Q12" s="77"/>
      <c r="R12" s="77"/>
      <c r="S12" s="77"/>
      <c r="T12" s="77"/>
      <c r="U12" s="77"/>
      <c r="V12" s="77"/>
      <c r="W12" s="77"/>
      <c r="X12" s="77"/>
      <c r="Y12" s="77"/>
      <c r="Z12" s="77"/>
    </row>
    <row r="13" spans="1:27" ht="15" thickBot="1">
      <c r="A13" s="89" t="s">
        <v>1445</v>
      </c>
      <c r="B13" s="148" t="s">
        <v>856</v>
      </c>
      <c r="C13" s="148" t="s">
        <v>858</v>
      </c>
      <c r="D13" s="148" t="s">
        <v>860</v>
      </c>
      <c r="E13" s="148" t="s">
        <v>862</v>
      </c>
      <c r="F13" s="148" t="s">
        <v>864</v>
      </c>
      <c r="G13" s="148" t="s">
        <v>866</v>
      </c>
      <c r="H13" s="148" t="s">
        <v>868</v>
      </c>
      <c r="I13" s="148" t="s">
        <v>870</v>
      </c>
      <c r="J13" s="148" t="s">
        <v>872</v>
      </c>
      <c r="K13" s="148" t="s">
        <v>874</v>
      </c>
      <c r="L13" s="148" t="s">
        <v>876</v>
      </c>
      <c r="M13" s="148" t="s">
        <v>878</v>
      </c>
      <c r="N13" s="148" t="s">
        <v>880</v>
      </c>
      <c r="O13" s="148" t="s">
        <v>882</v>
      </c>
      <c r="P13" s="148" t="s">
        <v>884</v>
      </c>
      <c r="Q13" s="148" t="s">
        <v>886</v>
      </c>
      <c r="R13" s="148" t="s">
        <v>888</v>
      </c>
      <c r="S13" s="148" t="s">
        <v>890</v>
      </c>
      <c r="T13" s="148" t="s">
        <v>892</v>
      </c>
      <c r="U13" s="148" t="s">
        <v>894</v>
      </c>
      <c r="V13" s="148" t="s">
        <v>896</v>
      </c>
      <c r="W13" s="148" t="s">
        <v>898</v>
      </c>
      <c r="X13" s="148" t="s">
        <v>900</v>
      </c>
      <c r="Y13" s="148" t="s">
        <v>902</v>
      </c>
      <c r="Z13" s="148" t="s">
        <v>904</v>
      </c>
    </row>
    <row r="14" spans="1:27" ht="15.6" thickTop="1" thickBot="1">
      <c r="A14" s="86" t="s">
        <v>1446</v>
      </c>
      <c r="B14" s="152">
        <v>252000</v>
      </c>
      <c r="C14" s="152">
        <v>252000</v>
      </c>
      <c r="D14" s="152"/>
      <c r="E14" s="153"/>
      <c r="F14" s="153"/>
      <c r="G14" s="153"/>
      <c r="H14" s="153"/>
      <c r="I14" s="153"/>
      <c r="J14" s="153"/>
      <c r="K14" s="153"/>
      <c r="L14" s="154"/>
      <c r="M14" s="154"/>
      <c r="N14" s="154"/>
      <c r="O14" s="154"/>
      <c r="P14" s="154"/>
      <c r="Q14" s="154"/>
      <c r="R14" s="154"/>
      <c r="S14" s="154"/>
      <c r="T14" s="154"/>
      <c r="U14" s="154"/>
      <c r="V14" s="154"/>
      <c r="W14" s="154"/>
      <c r="X14" s="154"/>
      <c r="Y14" s="154"/>
      <c r="Z14" s="154"/>
      <c r="AA14" s="155"/>
    </row>
    <row r="15" spans="1:27" ht="15.6" thickTop="1" thickBot="1">
      <c r="A15" s="86" t="s">
        <v>1447</v>
      </c>
      <c r="B15" s="152">
        <v>180000</v>
      </c>
      <c r="C15" s="152">
        <v>180000</v>
      </c>
      <c r="D15" s="152"/>
      <c r="E15" s="153"/>
      <c r="F15" s="153"/>
      <c r="G15" s="153"/>
      <c r="H15" s="153"/>
      <c r="I15" s="153"/>
      <c r="J15" s="153"/>
      <c r="K15" s="153"/>
      <c r="L15" s="154"/>
      <c r="M15" s="154"/>
      <c r="N15" s="154"/>
      <c r="O15" s="154"/>
      <c r="P15" s="154"/>
      <c r="Q15" s="154"/>
      <c r="R15" s="154"/>
      <c r="S15" s="154"/>
      <c r="T15" s="154"/>
      <c r="U15" s="154"/>
      <c r="V15" s="154"/>
      <c r="W15" s="154"/>
      <c r="X15" s="154"/>
      <c r="Y15" s="154"/>
      <c r="Z15" s="154"/>
      <c r="AA15" s="155"/>
    </row>
    <row r="16" spans="1:27" ht="15.6" thickTop="1" thickBot="1">
      <c r="A16" s="86" t="s">
        <v>1448</v>
      </c>
      <c r="B16" s="152">
        <v>21000</v>
      </c>
      <c r="C16" s="152">
        <v>21000</v>
      </c>
      <c r="D16" s="152"/>
      <c r="E16" s="153"/>
      <c r="F16" s="153"/>
      <c r="G16" s="153"/>
      <c r="H16" s="153"/>
      <c r="I16" s="153"/>
      <c r="J16" s="153"/>
      <c r="K16" s="153"/>
      <c r="L16" s="154"/>
      <c r="M16" s="154"/>
      <c r="N16" s="154"/>
      <c r="O16" s="154"/>
      <c r="P16" s="154"/>
      <c r="Q16" s="154"/>
      <c r="R16" s="154"/>
      <c r="S16" s="154"/>
      <c r="T16" s="154"/>
      <c r="U16" s="154"/>
      <c r="V16" s="154"/>
      <c r="W16" s="154"/>
      <c r="X16" s="154"/>
      <c r="Y16" s="154"/>
      <c r="Z16" s="154"/>
      <c r="AA16" s="155"/>
    </row>
    <row r="17" spans="1:27" ht="15.6" thickTop="1" thickBot="1">
      <c r="A17" s="86" t="s">
        <v>1449</v>
      </c>
      <c r="B17" s="152">
        <v>5000</v>
      </c>
      <c r="C17" s="152">
        <v>5000</v>
      </c>
      <c r="D17" s="152"/>
      <c r="E17" s="153"/>
      <c r="F17" s="153"/>
      <c r="G17" s="153"/>
      <c r="H17" s="153"/>
      <c r="I17" s="153"/>
      <c r="J17" s="153"/>
      <c r="K17" s="153"/>
      <c r="L17" s="154"/>
      <c r="M17" s="154"/>
      <c r="N17" s="154"/>
      <c r="O17" s="154"/>
      <c r="P17" s="154"/>
      <c r="Q17" s="154"/>
      <c r="R17" s="154"/>
      <c r="S17" s="154"/>
      <c r="T17" s="154"/>
      <c r="U17" s="154"/>
      <c r="V17" s="154"/>
      <c r="W17" s="154"/>
      <c r="X17" s="154"/>
      <c r="Y17" s="154"/>
      <c r="Z17" s="154"/>
      <c r="AA17" s="155"/>
    </row>
    <row r="18" spans="1:27" ht="15.6" thickTop="1" thickBot="1">
      <c r="A18" s="86" t="s">
        <v>1450</v>
      </c>
      <c r="B18" s="152">
        <f>B14-(SUM(B15:B17))</f>
        <v>46000</v>
      </c>
      <c r="C18" s="152">
        <f>C14-(SUM(C15:C17))</f>
        <v>46000</v>
      </c>
      <c r="D18" s="152">
        <f>D14-(SUM(D15:D17))</f>
        <v>0</v>
      </c>
      <c r="E18" s="152">
        <f t="shared" ref="E18:Z18" si="0">E14-(SUM(E15:E17))</f>
        <v>0</v>
      </c>
      <c r="F18" s="152">
        <f t="shared" si="0"/>
        <v>0</v>
      </c>
      <c r="G18" s="152">
        <f t="shared" si="0"/>
        <v>0</v>
      </c>
      <c r="H18" s="152">
        <f t="shared" si="0"/>
        <v>0</v>
      </c>
      <c r="I18" s="152">
        <f t="shared" si="0"/>
        <v>0</v>
      </c>
      <c r="J18" s="152">
        <f t="shared" si="0"/>
        <v>0</v>
      </c>
      <c r="K18" s="152">
        <f t="shared" si="0"/>
        <v>0</v>
      </c>
      <c r="L18" s="156">
        <f t="shared" si="0"/>
        <v>0</v>
      </c>
      <c r="M18" s="156">
        <f t="shared" si="0"/>
        <v>0</v>
      </c>
      <c r="N18" s="156">
        <f t="shared" si="0"/>
        <v>0</v>
      </c>
      <c r="O18" s="156">
        <f t="shared" si="0"/>
        <v>0</v>
      </c>
      <c r="P18" s="156">
        <f t="shared" si="0"/>
        <v>0</v>
      </c>
      <c r="Q18" s="156">
        <f t="shared" si="0"/>
        <v>0</v>
      </c>
      <c r="R18" s="156">
        <f t="shared" si="0"/>
        <v>0</v>
      </c>
      <c r="S18" s="156">
        <f t="shared" si="0"/>
        <v>0</v>
      </c>
      <c r="T18" s="156">
        <f t="shared" si="0"/>
        <v>0</v>
      </c>
      <c r="U18" s="156">
        <f t="shared" si="0"/>
        <v>0</v>
      </c>
      <c r="V18" s="156">
        <f t="shared" si="0"/>
        <v>0</v>
      </c>
      <c r="W18" s="156">
        <f t="shared" si="0"/>
        <v>0</v>
      </c>
      <c r="X18" s="156">
        <f t="shared" si="0"/>
        <v>0</v>
      </c>
      <c r="Y18" s="156">
        <f t="shared" si="0"/>
        <v>0</v>
      </c>
      <c r="Z18" s="156">
        <f t="shared" si="0"/>
        <v>0</v>
      </c>
      <c r="AA18" s="155"/>
    </row>
    <row r="19" spans="1:27" ht="15.6" thickTop="1" thickBot="1">
      <c r="A19" s="72"/>
      <c r="B19" s="77"/>
      <c r="C19" s="77"/>
      <c r="D19" s="77"/>
      <c r="E19" s="77"/>
      <c r="F19" s="77"/>
      <c r="G19" s="77"/>
      <c r="H19" s="77"/>
      <c r="I19" s="77"/>
      <c r="J19" s="77"/>
      <c r="K19" s="77"/>
      <c r="L19" s="77"/>
      <c r="M19" s="77"/>
      <c r="N19" s="77"/>
      <c r="O19" s="77"/>
      <c r="P19" s="77"/>
      <c r="Q19" s="77"/>
      <c r="R19" s="77"/>
      <c r="S19" s="77"/>
      <c r="T19" s="77"/>
      <c r="U19" s="77"/>
      <c r="V19" s="77"/>
      <c r="W19" s="77"/>
      <c r="X19" s="77"/>
      <c r="Y19" s="77"/>
      <c r="Z19" s="77"/>
    </row>
    <row r="20" spans="1:27" ht="15.6" thickTop="1" thickBot="1">
      <c r="A20" s="85" t="s">
        <v>1451</v>
      </c>
      <c r="B20" s="147">
        <v>5</v>
      </c>
      <c r="C20" s="147">
        <v>5</v>
      </c>
      <c r="D20" s="147"/>
      <c r="E20" s="147"/>
      <c r="F20" s="147"/>
      <c r="G20" s="147"/>
      <c r="H20" s="147"/>
      <c r="I20" s="147"/>
      <c r="J20" s="147"/>
      <c r="K20" s="147"/>
      <c r="L20" s="147"/>
      <c r="M20" s="147"/>
      <c r="N20" s="147"/>
      <c r="O20" s="147"/>
      <c r="P20" s="147"/>
      <c r="Q20" s="147"/>
      <c r="R20" s="147"/>
      <c r="S20" s="147"/>
      <c r="T20" s="147"/>
      <c r="U20" s="147"/>
      <c r="V20" s="147"/>
      <c r="W20" s="147"/>
      <c r="X20" s="147"/>
      <c r="Y20" s="147"/>
      <c r="Z20" s="147"/>
    </row>
    <row r="21" spans="1:27" ht="15" thickTop="1">
      <c r="A21" s="72"/>
      <c r="B21" s="77"/>
      <c r="C21" s="77"/>
      <c r="D21" s="77"/>
      <c r="E21" s="77"/>
      <c r="F21" s="77"/>
      <c r="G21" s="77"/>
      <c r="H21" s="77"/>
      <c r="I21" s="77"/>
      <c r="J21" s="77"/>
      <c r="K21" s="77"/>
      <c r="L21" s="77"/>
      <c r="M21" s="77"/>
      <c r="N21" s="77"/>
      <c r="O21" s="77"/>
      <c r="P21" s="77"/>
      <c r="Q21" s="77"/>
      <c r="R21" s="77"/>
      <c r="S21" s="77"/>
      <c r="T21" s="77"/>
      <c r="U21" s="77"/>
      <c r="V21" s="77"/>
      <c r="W21" s="77"/>
      <c r="X21" s="77"/>
      <c r="Y21" s="77"/>
      <c r="Z21" s="77"/>
    </row>
    <row r="22" spans="1:27" ht="15" thickBot="1">
      <c r="A22" s="85" t="s">
        <v>1452</v>
      </c>
      <c r="B22" s="77"/>
      <c r="C22" s="77"/>
      <c r="D22" s="77"/>
      <c r="E22" s="77"/>
      <c r="F22" s="77"/>
      <c r="G22" s="77"/>
      <c r="H22" s="77"/>
      <c r="I22" s="77"/>
      <c r="J22" s="77"/>
      <c r="K22" s="77"/>
      <c r="L22" s="77"/>
      <c r="M22" s="77"/>
      <c r="N22" s="77"/>
      <c r="O22" s="77"/>
      <c r="P22" s="77"/>
      <c r="Q22" s="77"/>
      <c r="R22" s="77"/>
      <c r="S22" s="77"/>
      <c r="T22" s="77"/>
      <c r="U22" s="77"/>
      <c r="V22" s="77"/>
      <c r="W22" s="77"/>
      <c r="X22" s="77"/>
      <c r="Y22" s="77"/>
      <c r="Z22" s="77"/>
    </row>
    <row r="23" spans="1:27" ht="15.6" thickTop="1" thickBot="1">
      <c r="A23" s="86" t="s">
        <v>1453</v>
      </c>
      <c r="B23" s="146">
        <v>0.15</v>
      </c>
      <c r="C23" s="146">
        <v>0.4</v>
      </c>
      <c r="D23" s="146"/>
      <c r="E23" s="145"/>
      <c r="F23" s="145"/>
      <c r="G23" s="145"/>
      <c r="H23" s="145"/>
      <c r="I23" s="145"/>
      <c r="J23" s="145"/>
      <c r="K23" s="145"/>
      <c r="L23" s="145"/>
      <c r="M23" s="145"/>
      <c r="N23" s="145"/>
      <c r="O23" s="145"/>
      <c r="P23" s="145"/>
      <c r="Q23" s="145"/>
      <c r="R23" s="145"/>
      <c r="S23" s="145"/>
      <c r="T23" s="145"/>
      <c r="U23" s="145"/>
      <c r="V23" s="145"/>
      <c r="W23" s="145"/>
      <c r="X23" s="145"/>
      <c r="Y23" s="145"/>
      <c r="Z23" s="145"/>
    </row>
    <row r="24" spans="1:27" ht="15" thickTop="1">
      <c r="A24" s="72"/>
      <c r="B24" s="77"/>
      <c r="C24" s="77"/>
      <c r="D24" s="77"/>
      <c r="E24" s="77"/>
      <c r="F24" s="77"/>
      <c r="G24" s="77"/>
      <c r="H24" s="77"/>
      <c r="I24" s="77"/>
      <c r="J24" s="77"/>
      <c r="K24" s="77"/>
      <c r="L24" s="77"/>
      <c r="M24" s="77"/>
      <c r="N24" s="77"/>
      <c r="O24" s="77"/>
      <c r="P24" s="77"/>
      <c r="Q24" s="77"/>
      <c r="R24" s="77"/>
      <c r="S24" s="77"/>
      <c r="T24" s="77"/>
      <c r="U24" s="77"/>
      <c r="V24" s="77"/>
      <c r="W24" s="77"/>
      <c r="X24" s="77"/>
      <c r="Y24" s="77"/>
      <c r="Z24" s="77"/>
    </row>
    <row r="25" spans="1:27" ht="15" thickBot="1">
      <c r="A25" s="85" t="s">
        <v>1454</v>
      </c>
      <c r="B25" s="77"/>
      <c r="C25" s="77"/>
      <c r="D25" s="77"/>
      <c r="E25" s="77"/>
      <c r="F25" s="77"/>
      <c r="G25" s="77"/>
      <c r="H25" s="77"/>
      <c r="I25" s="77"/>
      <c r="J25" s="77"/>
      <c r="K25" s="77"/>
      <c r="L25" s="77"/>
      <c r="M25" s="77"/>
      <c r="N25" s="77"/>
      <c r="O25" s="77"/>
      <c r="P25" s="77"/>
      <c r="Q25" s="77"/>
      <c r="R25" s="77"/>
      <c r="S25" s="77"/>
      <c r="T25" s="77"/>
      <c r="U25" s="77"/>
      <c r="V25" s="77"/>
      <c r="W25" s="77"/>
      <c r="X25" s="77"/>
      <c r="Y25" s="77"/>
      <c r="Z25" s="77"/>
    </row>
    <row r="26" spans="1:27" ht="15.6" thickTop="1" thickBot="1">
      <c r="A26" s="86" t="s">
        <v>1455</v>
      </c>
      <c r="B26" s="144">
        <v>0.1</v>
      </c>
      <c r="C26" s="144">
        <v>0.1</v>
      </c>
      <c r="D26" s="144"/>
      <c r="E26" s="143"/>
      <c r="F26" s="143"/>
      <c r="G26" s="143"/>
      <c r="H26" s="143"/>
      <c r="I26" s="143"/>
      <c r="J26" s="143"/>
      <c r="K26" s="143"/>
      <c r="L26" s="143"/>
      <c r="M26" s="143"/>
      <c r="N26" s="143"/>
      <c r="O26" s="143"/>
      <c r="P26" s="143"/>
      <c r="Q26" s="143"/>
      <c r="R26" s="143"/>
      <c r="S26" s="143"/>
      <c r="T26" s="143"/>
      <c r="U26" s="143"/>
      <c r="V26" s="143"/>
      <c r="W26" s="143"/>
      <c r="X26" s="143"/>
      <c r="Y26" s="143"/>
      <c r="Z26" s="143"/>
    </row>
    <row r="27" spans="1:27" ht="15" thickTop="1">
      <c r="A27" s="72"/>
      <c r="B27" s="163"/>
      <c r="C27" s="163"/>
      <c r="D27" s="77"/>
      <c r="E27" s="77"/>
      <c r="F27" s="77"/>
      <c r="G27" s="77"/>
      <c r="H27" s="77"/>
      <c r="I27" s="77"/>
      <c r="J27" s="77"/>
      <c r="K27" s="77"/>
      <c r="L27" s="77"/>
      <c r="M27" s="77"/>
      <c r="N27" s="77"/>
      <c r="O27" s="77"/>
      <c r="P27" s="77"/>
      <c r="Q27" s="77"/>
      <c r="R27" s="77"/>
      <c r="S27" s="77"/>
      <c r="T27" s="77"/>
      <c r="U27" s="77"/>
      <c r="V27" s="77"/>
      <c r="W27" s="77"/>
      <c r="X27" s="77"/>
      <c r="Y27" s="77"/>
      <c r="Z27" s="77"/>
    </row>
    <row r="28" spans="1:27">
      <c r="A28" s="93" t="s">
        <v>1456</v>
      </c>
      <c r="B28" s="157">
        <f>'Financial calculations'!C$28</f>
        <v>22473.315735682565</v>
      </c>
      <c r="C28" s="157">
        <f>'Financial calculations'!D$28</f>
        <v>4361.2848889462803</v>
      </c>
      <c r="D28" s="157">
        <f>'Financial calculations'!E$28</f>
        <v>0</v>
      </c>
      <c r="E28" s="157">
        <f>'Financial calculations'!F$28</f>
        <v>0</v>
      </c>
      <c r="F28" s="157">
        <f>'Financial calculations'!G$28</f>
        <v>0</v>
      </c>
      <c r="G28" s="157">
        <f>'Financial calculations'!H$28</f>
        <v>0</v>
      </c>
      <c r="H28" s="157">
        <f>'Financial calculations'!I$28</f>
        <v>0</v>
      </c>
      <c r="I28" s="157">
        <f>'Financial calculations'!J$28</f>
        <v>0</v>
      </c>
      <c r="J28" s="157">
        <f>'Financial calculations'!K$28</f>
        <v>0</v>
      </c>
      <c r="K28" s="157">
        <f>'Financial calculations'!L$28</f>
        <v>0</v>
      </c>
      <c r="L28" s="157">
        <f>'Financial calculations'!M$28</f>
        <v>0</v>
      </c>
      <c r="M28" s="157">
        <f>'Financial calculations'!N$28</f>
        <v>0</v>
      </c>
      <c r="N28" s="157">
        <f>'Financial calculations'!O$28</f>
        <v>0</v>
      </c>
      <c r="O28" s="157">
        <f>'Financial calculations'!P$28</f>
        <v>0</v>
      </c>
      <c r="P28" s="157">
        <f>'Financial calculations'!Q$28</f>
        <v>0</v>
      </c>
      <c r="Q28" s="157">
        <f>'Financial calculations'!R$28</f>
        <v>0</v>
      </c>
      <c r="R28" s="157">
        <f>'Financial calculations'!S$28</f>
        <v>0</v>
      </c>
      <c r="S28" s="157">
        <f>'Financial calculations'!T$28</f>
        <v>0</v>
      </c>
      <c r="T28" s="157">
        <f>'Financial calculations'!U$28</f>
        <v>0</v>
      </c>
      <c r="U28" s="157">
        <f>'Financial calculations'!V$28</f>
        <v>0</v>
      </c>
      <c r="V28" s="157">
        <f>'Financial calculations'!W$28</f>
        <v>0</v>
      </c>
      <c r="W28" s="157">
        <f>'Financial calculations'!X$28</f>
        <v>0</v>
      </c>
      <c r="X28" s="157">
        <f>'Financial calculations'!Y$28</f>
        <v>0</v>
      </c>
      <c r="Y28" s="157">
        <f>'Financial calculations'!Z$28</f>
        <v>0</v>
      </c>
      <c r="Z28" s="157">
        <f>'Financial calculations'!AA$28</f>
        <v>0</v>
      </c>
    </row>
    <row r="29" spans="1:27" ht="15" thickBot="1"/>
    <row r="30" spans="1:27" ht="15" thickBot="1">
      <c r="A30" s="186" t="s">
        <v>1065</v>
      </c>
      <c r="B30" s="98"/>
      <c r="C30" s="97"/>
      <c r="D30" s="97"/>
      <c r="E30" s="97"/>
      <c r="F30" s="97"/>
      <c r="G30" s="97"/>
      <c r="H30" s="97"/>
      <c r="I30" s="97"/>
      <c r="J30" s="97"/>
      <c r="K30" s="97"/>
      <c r="L30" s="97"/>
      <c r="M30" s="97"/>
      <c r="N30" s="97"/>
      <c r="O30" s="97"/>
      <c r="P30" s="97"/>
      <c r="Q30" s="97"/>
      <c r="R30" s="97"/>
      <c r="S30" s="97"/>
      <c r="T30" s="97"/>
      <c r="U30" s="97"/>
      <c r="V30" s="97"/>
      <c r="W30" s="97"/>
      <c r="X30" s="97"/>
      <c r="Y30" s="97"/>
      <c r="Z30" s="97"/>
    </row>
    <row r="31" spans="1:27">
      <c r="A31" s="176" t="s">
        <v>1457</v>
      </c>
    </row>
    <row r="32" spans="1:27">
      <c r="A32" s="176"/>
    </row>
  </sheetData>
  <sheetProtection sheet="1" objects="1" scenarios="1"/>
  <protectedRanges>
    <protectedRange sqref="B30:Z30" name="date"/>
    <protectedRange sqref="B26:Z26" name="discount factor"/>
    <protectedRange sqref="B23:Z23" name="defenition of business area"/>
    <protectedRange sqref="B14:Z18" name="company accounts"/>
    <protectedRange sqref="B20:Z20" name="depreciation period"/>
  </protectedRanges>
  <phoneticPr fontId="22" type="noConversion"/>
  <dataValidations count="3">
    <dataValidation allowBlank="1" showInputMessage="1" showErrorMessage="1" prompt="Please enter the business turnover here_x000a_" sqref="D14" xr:uid="{2EC342C4-DE15-43A3-8BE2-9FF702A4052C}"/>
    <dataValidation allowBlank="1" showInputMessage="1" showErrorMessage="1" prompt="The data is taken from the answers in the other sheets" sqref="B3:Z10" xr:uid="{2A92A470-CE91-4758-95A2-5B068D4DE762}"/>
    <dataValidation type="decimal" allowBlank="1" showInputMessage="1" showErrorMessage="1" errorTitle="Invalid depreciation period" error="Please check if the entered number is between 0 and 7. Do not write the word &quot;years&quot; after the number." promptTitle="Depreciation period" prompt="Please enter the depreciation period (in years). The upper limit for this period is 7 years." sqref="B20:L20" xr:uid="{13B3FC5A-7B21-4EFD-ADA2-B7015656BF98}">
      <formula1>0</formula1>
      <formula2>7</formula2>
    </dataValidation>
  </dataValidations>
  <pageMargins left="0.70866141732283472" right="0.70866141732283472" top="0.74803149606299213" bottom="0.74803149606299213" header="0.31496062992125984" footer="0.31496062992125984"/>
  <pageSetup paperSize="9" orientation="landscape" horizontalDpi="200" verticalDpi="200" r:id="rId1"/>
  <legacyDrawing r:id="rId2"/>
  <extLst>
    <ext xmlns:x14="http://schemas.microsoft.com/office/spreadsheetml/2009/9/main" uri="{78C0D931-6437-407d-A8EE-F0AAD7539E65}">
      <x14:conditionalFormattings>
        <x14:conditionalFormatting xmlns:xm="http://schemas.microsoft.com/office/excel/2006/main">
          <x14:cfRule type="expression" priority="1" id="{A40EF317-7BCC-46E2-8A09-861363A29578}">
            <xm:f>Points!C$20=5</xm:f>
            <x14:dxf>
              <font>
                <color rgb="FFFFFFFF"/>
              </font>
              <fill>
                <patternFill>
                  <bgColor theme="5" tint="-0.24994659260841701"/>
                </patternFill>
              </fill>
            </x14:dxf>
          </x14:cfRule>
          <x14:cfRule type="expression" priority="2" id="{D317EF83-E1AD-4F07-9EE2-7765ABA8DE54}">
            <xm:f>Points!C$20=4</xm:f>
            <x14:dxf>
              <fill>
                <patternFill>
                  <bgColor theme="5" tint="0.39994506668294322"/>
                </patternFill>
              </fill>
            </x14:dxf>
          </x14:cfRule>
          <x14:cfRule type="expression" priority="3" id="{3C9A0BE7-48DE-4DDF-B2FC-2702BD7D0BAE}">
            <xm:f>Points!C$20=3</xm:f>
            <x14:dxf>
              <fill>
                <patternFill>
                  <bgColor theme="5" tint="0.59996337778862885"/>
                </patternFill>
              </fill>
            </x14:dxf>
          </x14:cfRule>
          <x14:cfRule type="expression" priority="4" id="{E8250304-637A-49C6-9644-78E59FBEA1F2}">
            <xm:f>Points!C$20=2</xm:f>
            <x14:dxf>
              <fill>
                <patternFill>
                  <bgColor theme="5" tint="0.79998168889431442"/>
                </patternFill>
              </fill>
            </x14:dxf>
          </x14:cfRule>
          <x14:cfRule type="expression" priority="5" id="{F9918269-670D-4C10-A049-AF8F90F818AA}">
            <xm:f>Points!C$20=1</xm:f>
            <x14:dxf>
              <fill>
                <patternFill patternType="solid">
                  <bgColor rgb="FFFFFFFF"/>
                </patternFill>
              </fill>
            </x14:dxf>
          </x14:cfRule>
          <xm:sqref>B3:Z3</xm:sqref>
        </x14:conditionalFormatting>
        <x14:conditionalFormatting xmlns:xm="http://schemas.microsoft.com/office/excel/2006/main">
          <x14:cfRule type="expression" priority="6" id="{7CBFD27B-5615-4FBD-BF43-F2B8FCAAAB6B}">
            <xm:f>Points!C30=5</xm:f>
            <x14:dxf>
              <font>
                <color rgb="FFFFFFFF"/>
              </font>
              <fill>
                <patternFill>
                  <bgColor theme="5" tint="-0.24994659260841701"/>
                </patternFill>
              </fill>
            </x14:dxf>
          </x14:cfRule>
          <xm:sqref>B4:Z5</xm:sqref>
        </x14:conditionalFormatting>
        <x14:conditionalFormatting xmlns:xm="http://schemas.microsoft.com/office/excel/2006/main">
          <x14:cfRule type="expression" priority="7" id="{EE3A4936-1A14-4BAB-943B-FDBFF35FB06D}">
            <xm:f>Points!C$34=5</xm:f>
            <x14:dxf>
              <font>
                <color rgb="FFFFFFFF"/>
              </font>
              <fill>
                <patternFill>
                  <bgColor theme="5" tint="-0.24994659260841701"/>
                </patternFill>
              </fill>
            </x14:dxf>
          </x14:cfRule>
          <xm:sqref>B6:Z6</xm:sqref>
        </x14:conditionalFormatting>
        <x14:conditionalFormatting xmlns:xm="http://schemas.microsoft.com/office/excel/2006/main">
          <x14:cfRule type="expression" priority="8" id="{0D73F76F-A931-475C-A20D-112E0FEC18B6}">
            <xm:f>Points!C42=5</xm:f>
            <x14:dxf>
              <font>
                <color rgb="FFFFFFFF"/>
              </font>
              <fill>
                <patternFill>
                  <bgColor theme="5" tint="-0.24994659260841701"/>
                </patternFill>
              </fill>
            </x14:dxf>
          </x14:cfRule>
          <xm:sqref>B7:Z10</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9"/>
  </sheetPr>
  <dimension ref="A1:H1003"/>
  <sheetViews>
    <sheetView showGridLines="0" showRowColHeaders="0" zoomScaleNormal="100" workbookViewId="0">
      <selection activeCell="AH23" sqref="AH23"/>
    </sheetView>
  </sheetViews>
  <sheetFormatPr defaultColWidth="14.44140625" defaultRowHeight="15" customHeight="1"/>
  <cols>
    <col min="1" max="1" width="8.88671875" customWidth="1"/>
    <col min="2" max="2" width="16.6640625" customWidth="1"/>
    <col min="3" max="3" width="9.5546875" bestFit="1" customWidth="1"/>
    <col min="4" max="8" width="8.88671875"/>
    <col min="9" max="26" width="8.5546875" customWidth="1"/>
  </cols>
  <sheetData>
    <row r="1" spans="2:8" ht="14.4" customHeight="1"/>
    <row r="2" spans="2:8" ht="42.6" customHeight="1">
      <c r="B2" s="20"/>
      <c r="C2" s="141" t="s">
        <v>395</v>
      </c>
      <c r="D2" s="20"/>
      <c r="E2" s="20"/>
      <c r="F2" s="110"/>
      <c r="G2" s="20"/>
      <c r="H2" s="20"/>
    </row>
    <row r="3" spans="2:8" ht="15" customHeight="1">
      <c r="B3" t="str">
        <f>IF(OR('Original questions and answers'!AL42=0,'Original questions and answers'!AE42=0),"Output - Financial results","Output - Financial results - questions and/or answers adapted")</f>
        <v>Output - Financial results</v>
      </c>
    </row>
    <row r="4" spans="2:8" ht="14.1" customHeight="1"/>
    <row r="5" spans="2:8" ht="14.25" customHeight="1"/>
    <row r="6" spans="2:8" ht="14.25" customHeight="1"/>
    <row r="7" spans="2:8" ht="14.25" customHeight="1"/>
    <row r="8" spans="2:8" ht="14.25" customHeight="1"/>
    <row r="9" spans="2:8" ht="14.25" customHeight="1"/>
    <row r="10" spans="2:8" ht="14.25" customHeight="1"/>
    <row r="11" spans="2:8" ht="14.25" customHeight="1"/>
    <row r="12" spans="2:8" ht="14.25" customHeight="1"/>
    <row r="13" spans="2:8" ht="14.25" customHeight="1"/>
    <row r="14" spans="2:8" ht="14.25" customHeight="1"/>
    <row r="15" spans="2:8" ht="14.25" customHeight="1"/>
    <row r="16" spans="2:8" ht="14.25" customHeight="1"/>
    <row r="17" spans="1:1" ht="14.25" customHeight="1"/>
    <row r="18" spans="1:1" ht="16.95" customHeight="1"/>
    <row r="19" spans="1:1" ht="14.25" customHeight="1"/>
    <row r="20" spans="1:1" ht="14.25" customHeight="1"/>
    <row r="21" spans="1:1" ht="14.25" customHeight="1"/>
    <row r="22" spans="1:1" ht="14.25" customHeight="1"/>
    <row r="23" spans="1:1" ht="14.25" customHeight="1"/>
    <row r="24" spans="1:1" ht="14.25" customHeight="1"/>
    <row r="25" spans="1:1" ht="14.25" customHeight="1"/>
    <row r="26" spans="1:1" ht="14.25" customHeight="1"/>
    <row r="27" spans="1:1" ht="14.25" customHeight="1"/>
    <row r="28" spans="1:1" ht="14.25" customHeight="1"/>
    <row r="29" spans="1:1" ht="14.25" customHeight="1">
      <c r="A29" t="s">
        <v>635</v>
      </c>
    </row>
    <row r="30" spans="1:1" ht="14.25" customHeight="1">
      <c r="A30" s="13" t="s">
        <v>636</v>
      </c>
    </row>
    <row r="31" spans="1:1" ht="14.25" customHeight="1"/>
    <row r="32" spans="1:1"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spans="1:5" ht="14.25" customHeight="1"/>
    <row r="50" spans="1:5" ht="14.25" customHeight="1"/>
    <row r="51" spans="1:5" ht="14.25" customHeight="1"/>
    <row r="52" spans="1:5" ht="14.25" customHeight="1"/>
    <row r="53" spans="1:5" ht="14.25" customHeight="1">
      <c r="A53" s="13"/>
      <c r="E53" s="13"/>
    </row>
    <row r="54" spans="1:5" ht="14.25" customHeight="1"/>
    <row r="55" spans="1:5" ht="14.25" customHeight="1"/>
    <row r="56" spans="1:5" ht="14.25" customHeight="1"/>
    <row r="57" spans="1:5" ht="14.25" customHeight="1"/>
    <row r="58" spans="1:5" ht="14.25" customHeight="1"/>
    <row r="59" spans="1:5" ht="14.25" customHeight="1"/>
    <row r="60" spans="1:5" ht="14.25" customHeight="1"/>
    <row r="61" spans="1:5" ht="14.25" customHeight="1"/>
    <row r="62" spans="1:5" ht="14.25" customHeight="1"/>
    <row r="63" spans="1:5" ht="14.25" customHeight="1"/>
    <row r="64" spans="1:5"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row r="1001" ht="14.25" customHeight="1"/>
    <row r="1002" ht="14.25" customHeight="1"/>
    <row r="1003" ht="14.25" customHeight="1"/>
  </sheetData>
  <sheetProtection algorithmName="SHA-512" hashValue="iCl6Bt1/ke1Wy+5ig5A5JCfK+OhQQbFvwpBfTv1xZstBQyMUtSibqtg7Ra60Rwets3OowfuB6BiaM8Mpn8aX7Q==" saltValue="dqR7CWSj7J89ip4WBFF8nQ==" spinCount="100000" sheet="1" formatCells="0" formatColumns="0" formatRows="0"/>
  <phoneticPr fontId="22" type="noConversion"/>
  <pageMargins left="0.70866141732283472" right="0.70866141732283472" top="1.1417322834645669" bottom="0.74803149606299213" header="0" footer="0"/>
  <pageSetup paperSize="9" pageOrder="overThenDown" orientation="landscape" r:id="rId1"/>
  <colBreaks count="1" manualBreakCount="1">
    <brk id="11" max="27"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5733F-0A87-441E-ABD5-5A703F892142}">
  <sheetPr>
    <tabColor theme="9"/>
  </sheetPr>
  <dimension ref="A1:H1003"/>
  <sheetViews>
    <sheetView showGridLines="0" showRowColHeaders="0" zoomScale="80" zoomScaleNormal="80" workbookViewId="0">
      <selection activeCell="D14" sqref="D14"/>
    </sheetView>
  </sheetViews>
  <sheetFormatPr defaultColWidth="14.44140625" defaultRowHeight="15" customHeight="1"/>
  <cols>
    <col min="1" max="1" width="8.88671875" customWidth="1"/>
    <col min="2" max="2" width="16.6640625" customWidth="1"/>
    <col min="3" max="3" width="9.5546875" bestFit="1" customWidth="1"/>
    <col min="9" max="26" width="8.5546875" customWidth="1"/>
  </cols>
  <sheetData>
    <row r="1" spans="2:8" ht="14.4" customHeight="1"/>
    <row r="2" spans="2:8" ht="42.6" customHeight="1">
      <c r="B2" s="20"/>
      <c r="C2" s="141" t="s">
        <v>395</v>
      </c>
      <c r="D2" s="20"/>
      <c r="E2" s="20"/>
      <c r="F2" s="110"/>
      <c r="G2" s="20"/>
      <c r="H2" s="20"/>
    </row>
    <row r="3" spans="2:8" ht="15" customHeight="1">
      <c r="B3" t="s">
        <v>1458</v>
      </c>
    </row>
    <row r="4" spans="2:8" ht="14.1" customHeight="1"/>
    <row r="5" spans="2:8" ht="14.25" customHeight="1"/>
    <row r="6" spans="2:8" ht="14.25" customHeight="1"/>
    <row r="7" spans="2:8" ht="14.25" customHeight="1"/>
    <row r="8" spans="2:8" ht="14.25" customHeight="1"/>
    <row r="9" spans="2:8" ht="14.25" customHeight="1"/>
    <row r="10" spans="2:8" ht="14.25" customHeight="1"/>
    <row r="11" spans="2:8" ht="14.25" customHeight="1"/>
    <row r="12" spans="2:8" ht="14.25" customHeight="1"/>
    <row r="13" spans="2:8" ht="14.25" customHeight="1"/>
    <row r="14" spans="2:8" ht="14.25" customHeight="1"/>
    <row r="15" spans="2:8" ht="14.25" customHeight="1"/>
    <row r="16" spans="2:8" ht="14.25" customHeight="1"/>
    <row r="17" spans="1:1" ht="14.25" customHeight="1"/>
    <row r="18" spans="1:1" ht="16.95" customHeight="1"/>
    <row r="19" spans="1:1" ht="14.25" customHeight="1"/>
    <row r="20" spans="1:1" ht="14.25" customHeight="1"/>
    <row r="21" spans="1:1" ht="14.25" customHeight="1"/>
    <row r="22" spans="1:1" ht="14.25" customHeight="1"/>
    <row r="23" spans="1:1" ht="14.25" customHeight="1"/>
    <row r="24" spans="1:1" ht="14.25" customHeight="1"/>
    <row r="25" spans="1:1" ht="14.25" customHeight="1"/>
    <row r="26" spans="1:1" ht="14.25" customHeight="1"/>
    <row r="27" spans="1:1" ht="14.25" customHeight="1"/>
    <row r="28" spans="1:1" ht="14.25" customHeight="1"/>
    <row r="29" spans="1:1" ht="14.25" customHeight="1">
      <c r="A29" t="s">
        <v>1459</v>
      </c>
    </row>
    <row r="30" spans="1:1" ht="14.25" customHeight="1">
      <c r="A30" s="13" t="s">
        <v>1460</v>
      </c>
    </row>
    <row r="31" spans="1:1" ht="14.25" customHeight="1"/>
    <row r="32" spans="1:1"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spans="1:5" ht="14.25" customHeight="1"/>
    <row r="50" spans="1:5" ht="14.25" customHeight="1"/>
    <row r="51" spans="1:5" ht="14.25" customHeight="1"/>
    <row r="52" spans="1:5" ht="14.25" customHeight="1"/>
    <row r="53" spans="1:5" ht="14.25" customHeight="1">
      <c r="A53" s="13"/>
      <c r="E53" s="13"/>
    </row>
    <row r="54" spans="1:5" ht="14.25" customHeight="1"/>
    <row r="55" spans="1:5" ht="14.25" customHeight="1"/>
    <row r="56" spans="1:5" ht="14.25" customHeight="1"/>
    <row r="57" spans="1:5" ht="14.25" customHeight="1"/>
    <row r="58" spans="1:5" ht="14.25" customHeight="1"/>
    <row r="59" spans="1:5" ht="14.25" customHeight="1"/>
    <row r="60" spans="1:5" ht="14.25" customHeight="1"/>
    <row r="61" spans="1:5" ht="14.25" customHeight="1"/>
    <row r="62" spans="1:5" ht="14.25" customHeight="1"/>
    <row r="63" spans="1:5" ht="14.25" customHeight="1"/>
    <row r="64" spans="1:5"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row r="1001" ht="14.25" customHeight="1"/>
    <row r="1002" ht="14.25" customHeight="1"/>
    <row r="1003" ht="14.25" customHeight="1"/>
  </sheetData>
  <sheetProtection sheet="1" objects="1" scenarios="1"/>
  <phoneticPr fontId="22" type="noConversion"/>
  <pageMargins left="0.70866141732283472" right="0.70866141732283472" top="1.1417322834645669" bottom="0.74803149606299213" header="0" footer="0"/>
  <pageSetup paperSize="9" pageOrder="overThenDown" orientation="landscape" r:id="rId1"/>
  <colBreaks count="1" manualBreakCount="1">
    <brk id="11" max="27"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6BF9B-4083-41C7-8D6A-30754785F334}">
  <sheetPr codeName="Sheet15">
    <tabColor theme="9"/>
  </sheetPr>
  <dimension ref="A1:H1003"/>
  <sheetViews>
    <sheetView showGridLines="0" showRowColHeaders="0" zoomScaleNormal="100" workbookViewId="0">
      <selection activeCell="D14" sqref="D14"/>
    </sheetView>
  </sheetViews>
  <sheetFormatPr defaultColWidth="14.44140625" defaultRowHeight="15" customHeight="1"/>
  <cols>
    <col min="1" max="1" width="4" customWidth="1"/>
    <col min="2" max="2" width="16.6640625" customWidth="1"/>
    <col min="3" max="3" width="9.5546875" bestFit="1" customWidth="1"/>
    <col min="6" max="7" width="14.44140625" customWidth="1"/>
    <col min="9" max="26" width="8.5546875" customWidth="1"/>
  </cols>
  <sheetData>
    <row r="1" spans="2:8" ht="14.4" customHeight="1"/>
    <row r="2" spans="2:8" ht="42.6" customHeight="1">
      <c r="B2" s="20"/>
      <c r="C2" s="141" t="s">
        <v>395</v>
      </c>
      <c r="D2" s="20"/>
      <c r="E2" s="20"/>
      <c r="F2" s="110"/>
      <c r="G2" s="20"/>
      <c r="H2" s="20"/>
    </row>
    <row r="3" spans="2:8" ht="15" customHeight="1">
      <c r="B3" t="str">
        <f>IF(OR('Original questions and answers'!AL42=0,'Original questions and answers'!AE42=0),"Output - Radar profiles","Output - Radar profiles - questions and/or answers adapted")</f>
        <v>Output - Radar profiles</v>
      </c>
    </row>
    <row r="4" spans="2:8" ht="14.1" customHeight="1"/>
    <row r="5" spans="2:8" ht="14.25" customHeight="1"/>
    <row r="6" spans="2:8" ht="14.25" customHeight="1"/>
    <row r="7" spans="2:8" ht="14.25" customHeight="1"/>
    <row r="8" spans="2:8" ht="14.25" customHeight="1"/>
    <row r="9" spans="2:8" ht="14.25" customHeight="1"/>
    <row r="10" spans="2:8" ht="14.25" customHeight="1"/>
    <row r="11" spans="2:8" ht="14.25" customHeight="1"/>
    <row r="12" spans="2:8" ht="14.25" customHeight="1"/>
    <row r="13" spans="2:8" ht="14.25" customHeight="1"/>
    <row r="14" spans="2:8" ht="14.25" customHeight="1"/>
    <row r="15" spans="2:8" ht="14.25" customHeight="1"/>
    <row r="16" spans="2:8" ht="14.25" customHeight="1"/>
    <row r="17" ht="14.25" customHeight="1"/>
    <row r="18" ht="16.9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spans="1:1" ht="14.25" customHeight="1"/>
    <row r="34" spans="1:1" ht="14.25" customHeight="1">
      <c r="A34" t="s">
        <v>635</v>
      </c>
    </row>
    <row r="35" spans="1:1" ht="14.25" customHeight="1">
      <c r="A35" s="13" t="s">
        <v>636</v>
      </c>
    </row>
    <row r="36" spans="1:1" ht="14.25" customHeight="1"/>
    <row r="37" spans="1:1" ht="14.25" customHeight="1"/>
    <row r="38" spans="1:1" ht="14.25" customHeight="1"/>
    <row r="39" spans="1:1" ht="14.25" customHeight="1"/>
    <row r="40" spans="1:1" ht="14.25" customHeight="1"/>
    <row r="41" spans="1:1" ht="14.25" customHeight="1"/>
    <row r="42" spans="1:1" ht="14.25" customHeight="1"/>
    <row r="43" spans="1:1" ht="14.25" customHeight="1"/>
    <row r="44" spans="1:1" ht="14.25" customHeight="1"/>
    <row r="45" spans="1:1" ht="14.25" customHeight="1"/>
    <row r="46" spans="1:1" ht="14.25" customHeight="1"/>
    <row r="47" spans="1:1" ht="14.25" customHeight="1"/>
    <row r="48" spans="1:1" ht="14.25" customHeight="1"/>
    <row r="49" spans="1:5" ht="14.25" customHeight="1"/>
    <row r="50" spans="1:5" ht="14.25" customHeight="1"/>
    <row r="51" spans="1:5" ht="14.25" customHeight="1"/>
    <row r="52" spans="1:5" ht="14.25" customHeight="1"/>
    <row r="53" spans="1:5" ht="14.25" customHeight="1">
      <c r="A53" s="13"/>
      <c r="E53" s="13"/>
    </row>
    <row r="54" spans="1:5" ht="14.25" customHeight="1"/>
    <row r="55" spans="1:5" ht="14.25" customHeight="1"/>
    <row r="56" spans="1:5" ht="14.25" customHeight="1"/>
    <row r="57" spans="1:5" ht="14.25" customHeight="1"/>
    <row r="58" spans="1:5" ht="14.25" customHeight="1"/>
    <row r="59" spans="1:5" ht="14.25" customHeight="1"/>
    <row r="60" spans="1:5" ht="14.25" customHeight="1"/>
    <row r="61" spans="1:5" ht="14.25" customHeight="1"/>
    <row r="62" spans="1:5" ht="14.25" customHeight="1"/>
    <row r="63" spans="1:5" ht="14.25" customHeight="1"/>
    <row r="64" spans="1:5"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row r="1001" ht="14.25" customHeight="1"/>
    <row r="1002" ht="14.25" customHeight="1"/>
    <row r="1003" ht="14.25" customHeight="1"/>
  </sheetData>
  <sheetProtection algorithmName="SHA-512" hashValue="8dmA6m4CatmMIU2Gkx+TLkm2uRQEVcEg09kkPjiozUlUr/igIXfY0l+EbJ0dil7SlMU2LVoJ1WCa86iR5K8HxQ==" saltValue="IbXZHw00VwcsM5tcgKxhkw==" spinCount="100000" sheet="1" formatCells="0" formatColumns="0" formatRows="0"/>
  <phoneticPr fontId="22" type="noConversion"/>
  <pageMargins left="0.70866141732283472" right="0.70866141732283472" top="1.1417322834645669" bottom="0.74803149606299213" header="0" footer="0"/>
  <pageSetup paperSize="9" scale="99" pageOrder="overThenDown"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8B422-3851-4E69-8069-CAF2111DEBE7}">
  <sheetPr>
    <tabColor theme="9"/>
  </sheetPr>
  <dimension ref="A1:H1003"/>
  <sheetViews>
    <sheetView showGridLines="0" showRowColHeaders="0" topLeftCell="A3" zoomScale="119" zoomScaleNormal="80" workbookViewId="0">
      <selection activeCell="D14" sqref="D14"/>
    </sheetView>
  </sheetViews>
  <sheetFormatPr defaultColWidth="14.44140625" defaultRowHeight="15" customHeight="1"/>
  <cols>
    <col min="1" max="1" width="4" customWidth="1"/>
    <col min="2" max="2" width="16.6640625" customWidth="1"/>
    <col min="3" max="3" width="9.5546875" bestFit="1" customWidth="1"/>
    <col min="6" max="7" width="14.44140625" customWidth="1"/>
    <col min="9" max="26" width="8.5546875" customWidth="1"/>
  </cols>
  <sheetData>
    <row r="1" spans="2:8" ht="14.4" customHeight="1"/>
    <row r="2" spans="2:8" ht="42.6" customHeight="1">
      <c r="B2" s="20"/>
      <c r="C2" s="141" t="s">
        <v>395</v>
      </c>
      <c r="D2" s="20"/>
      <c r="E2" s="20"/>
      <c r="F2" s="110"/>
      <c r="G2" s="20"/>
      <c r="H2" s="20"/>
    </row>
    <row r="3" spans="2:8" ht="15" customHeight="1">
      <c r="B3" t="s">
        <v>1461</v>
      </c>
    </row>
    <row r="4" spans="2:8" ht="14.1" customHeight="1"/>
    <row r="5" spans="2:8" ht="14.25" customHeight="1"/>
    <row r="6" spans="2:8" ht="14.25" customHeight="1"/>
    <row r="7" spans="2:8" ht="14.25" customHeight="1"/>
    <row r="8" spans="2:8" ht="14.25" customHeight="1"/>
    <row r="9" spans="2:8" ht="14.25" customHeight="1"/>
    <row r="10" spans="2:8" ht="14.25" customHeight="1"/>
    <row r="11" spans="2:8" ht="14.25" customHeight="1"/>
    <row r="12" spans="2:8" ht="14.25" customHeight="1"/>
    <row r="13" spans="2:8" ht="14.25" customHeight="1"/>
    <row r="14" spans="2:8" ht="14.25" customHeight="1"/>
    <row r="15" spans="2:8" ht="14.25" customHeight="1"/>
    <row r="16" spans="2:8" ht="14.25" customHeight="1"/>
    <row r="17" ht="14.25" customHeight="1"/>
    <row r="18" ht="16.9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spans="1:1" ht="14.25" customHeight="1"/>
    <row r="34" spans="1:1" ht="14.25" customHeight="1">
      <c r="A34" t="s">
        <v>1459</v>
      </c>
    </row>
    <row r="35" spans="1:1" ht="14.25" customHeight="1">
      <c r="A35" s="13" t="e" cm="1">
        <f t="array" aca="1" ref="A35" ca="1">- 在篩選部分選擇要顯示的專利和條件(例如,如果您想調整選擇)</f>
        <v>#NAME?</v>
      </c>
    </row>
    <row r="36" spans="1:1" ht="14.25" customHeight="1"/>
    <row r="37" spans="1:1" ht="14.25" customHeight="1"/>
    <row r="38" spans="1:1" ht="14.25" customHeight="1"/>
    <row r="39" spans="1:1" ht="14.25" customHeight="1"/>
    <row r="40" spans="1:1" ht="14.25" customHeight="1"/>
    <row r="41" spans="1:1" ht="14.25" customHeight="1"/>
    <row r="42" spans="1:1" ht="14.25" customHeight="1"/>
    <row r="43" spans="1:1" ht="14.25" customHeight="1"/>
    <row r="44" spans="1:1" ht="14.25" customHeight="1"/>
    <row r="45" spans="1:1" ht="14.25" customHeight="1"/>
    <row r="46" spans="1:1" ht="14.25" customHeight="1"/>
    <row r="47" spans="1:1" ht="14.25" customHeight="1"/>
    <row r="48" spans="1:1" ht="14.25" customHeight="1"/>
    <row r="49" spans="1:5" ht="14.25" customHeight="1"/>
    <row r="50" spans="1:5" ht="14.25" customHeight="1"/>
    <row r="51" spans="1:5" ht="14.25" customHeight="1"/>
    <row r="52" spans="1:5" ht="14.25" customHeight="1"/>
    <row r="53" spans="1:5" ht="14.25" customHeight="1">
      <c r="A53" s="13"/>
      <c r="E53" s="13"/>
    </row>
    <row r="54" spans="1:5" ht="14.25" customHeight="1"/>
    <row r="55" spans="1:5" ht="14.25" customHeight="1"/>
    <row r="56" spans="1:5" ht="14.25" customHeight="1"/>
    <row r="57" spans="1:5" ht="14.25" customHeight="1"/>
    <row r="58" spans="1:5" ht="14.25" customHeight="1"/>
    <row r="59" spans="1:5" ht="14.25" customHeight="1"/>
    <row r="60" spans="1:5" ht="14.25" customHeight="1"/>
    <row r="61" spans="1:5" ht="14.25" customHeight="1"/>
    <row r="62" spans="1:5" ht="14.25" customHeight="1"/>
    <row r="63" spans="1:5" ht="14.25" customHeight="1"/>
    <row r="64" spans="1:5"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row r="1001" ht="14.25" customHeight="1"/>
    <row r="1002" ht="14.25" customHeight="1"/>
    <row r="1003" ht="14.25" customHeight="1"/>
  </sheetData>
  <sheetProtection formatCells="0" formatColumns="0" formatRows="0"/>
  <phoneticPr fontId="22" type="noConversion"/>
  <pageMargins left="0.70866141732283472" right="0.70866141732283472" top="1.1417322834645669" bottom="0.74803149606299213" header="0" footer="0"/>
  <pageSetup paperSize="9" scale="99" pageOrder="overThenDown"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4147C-D82F-4A87-8521-D839AF41716F}">
  <sheetPr codeName="Sheet16">
    <tabColor theme="9"/>
    <pageSetUpPr fitToPage="1"/>
  </sheetPr>
  <dimension ref="A1:H1003"/>
  <sheetViews>
    <sheetView showGridLines="0" showRowColHeaders="0" zoomScale="110" zoomScaleNormal="110" workbookViewId="0">
      <selection activeCell="D14" sqref="D14"/>
    </sheetView>
  </sheetViews>
  <sheetFormatPr defaultColWidth="14.44140625" defaultRowHeight="15" customHeight="1"/>
  <cols>
    <col min="1" max="1" width="8.88671875" customWidth="1"/>
    <col min="2" max="2" width="16.6640625" customWidth="1"/>
    <col min="3" max="3" width="9.5546875" bestFit="1" customWidth="1"/>
    <col min="9" max="26" width="8.5546875" customWidth="1"/>
  </cols>
  <sheetData>
    <row r="1" spans="2:8" ht="14.4" customHeight="1"/>
    <row r="2" spans="2:8" ht="42.6" customHeight="1">
      <c r="B2" s="20"/>
      <c r="C2" s="141" t="s">
        <v>395</v>
      </c>
      <c r="D2" s="20"/>
      <c r="E2" s="20"/>
      <c r="F2" s="110"/>
      <c r="G2" s="20"/>
      <c r="H2" s="20"/>
    </row>
    <row r="3" spans="2:8" ht="15" customHeight="1">
      <c r="B3" t="str">
        <f>IF(OR('Original questions and answers'!AL42=0,'Original questions and answers'!AE42=0),"Output - Opportunity/risk matrix","Output - Opportunity/risk matrix - questions and/or answers adapted")</f>
        <v>Output - Opportunity/risk matrix</v>
      </c>
    </row>
    <row r="4" spans="2:8" ht="14.1" customHeight="1"/>
    <row r="5" spans="2:8" ht="14.25" customHeight="1"/>
    <row r="6" spans="2:8" ht="14.25" customHeight="1"/>
    <row r="7" spans="2:8" ht="14.25" customHeight="1"/>
    <row r="8" spans="2:8" ht="14.25" customHeight="1"/>
    <row r="9" spans="2:8" ht="14.25" customHeight="1"/>
    <row r="10" spans="2:8" ht="14.25" customHeight="1"/>
    <row r="11" spans="2:8" ht="14.25" customHeight="1"/>
    <row r="12" spans="2:8" ht="14.25" customHeight="1"/>
    <row r="13" spans="2:8" ht="14.25" customHeight="1"/>
    <row r="14" spans="2:8" ht="14.25" customHeight="1"/>
    <row r="15" spans="2:8" ht="14.25" customHeight="1"/>
    <row r="16" spans="2:8" ht="14.25" customHeight="1"/>
    <row r="17" ht="14.25" customHeight="1"/>
    <row r="18" ht="16.9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spans="1:1" ht="14.25" customHeight="1"/>
    <row r="34" spans="1:1" ht="14.25" customHeight="1"/>
    <row r="35" spans="1:1" ht="14.25" customHeight="1"/>
    <row r="36" spans="1:1" ht="14.25" customHeight="1">
      <c r="A36" t="s">
        <v>635</v>
      </c>
    </row>
    <row r="37" spans="1:1" ht="14.25" customHeight="1">
      <c r="A37" s="13" t="s">
        <v>636</v>
      </c>
    </row>
    <row r="38" spans="1:1" ht="14.25" customHeight="1"/>
    <row r="39" spans="1:1" ht="14.25" customHeight="1"/>
    <row r="40" spans="1:1" ht="14.25" customHeight="1"/>
    <row r="41" spans="1:1" ht="14.25" customHeight="1"/>
    <row r="42" spans="1:1" ht="14.25" customHeight="1"/>
    <row r="43" spans="1:1" ht="14.25" customHeight="1"/>
    <row r="44" spans="1:1" ht="14.25" customHeight="1"/>
    <row r="45" spans="1:1" ht="14.25" customHeight="1"/>
    <row r="46" spans="1:1" ht="14.25" customHeight="1"/>
    <row r="47" spans="1:1" ht="14.25" customHeight="1"/>
    <row r="48" spans="1:1" ht="14.25" customHeight="1"/>
    <row r="49" spans="1:5" ht="14.25" customHeight="1"/>
    <row r="50" spans="1:5" ht="14.25" customHeight="1"/>
    <row r="51" spans="1:5" ht="14.25" customHeight="1"/>
    <row r="52" spans="1:5" ht="14.25" customHeight="1"/>
    <row r="53" spans="1:5" ht="14.25" customHeight="1">
      <c r="A53" s="13"/>
      <c r="E53" s="13"/>
    </row>
    <row r="54" spans="1:5" ht="14.25" customHeight="1"/>
    <row r="55" spans="1:5" ht="14.25" customHeight="1"/>
    <row r="56" spans="1:5" ht="14.25" customHeight="1"/>
    <row r="57" spans="1:5" ht="14.25" customHeight="1"/>
    <row r="58" spans="1:5" ht="14.25" customHeight="1"/>
    <row r="59" spans="1:5" ht="14.25" customHeight="1"/>
    <row r="60" spans="1:5" ht="14.25" customHeight="1"/>
    <row r="61" spans="1:5" ht="14.25" customHeight="1"/>
    <row r="62" spans="1:5" ht="14.25" customHeight="1"/>
    <row r="63" spans="1:5" ht="14.25" customHeight="1"/>
    <row r="64" spans="1:5"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row r="1001" ht="14.25" customHeight="1"/>
    <row r="1002" ht="14.25" customHeight="1"/>
    <row r="1003" ht="14.25" customHeight="1"/>
  </sheetData>
  <sheetProtection algorithmName="SHA-512" hashValue="2YKCWk+F2mt0LXp+3Ro7olVtSfJ5n8HRs4TSFoMUsH1nSh1QufrrTnvNvpX6OlqH1YefDXq4G1mwoXlAp3eEDg==" saltValue="Jyjrs04TE+0toNXk5dnqLw==" spinCount="100000" sheet="1" formatCells="0" formatColumns="0" formatRows="0"/>
  <phoneticPr fontId="22" type="noConversion"/>
  <pageMargins left="0.70866141732283472" right="0.70866141732283472" top="1.1417322834645669" bottom="0.74803149606299213" header="0" footer="0"/>
  <pageSetup paperSize="9" scale="85" pageOrder="overThenDown"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2893E-A0B2-443C-A921-145BA35CAC2F}">
  <sheetPr>
    <tabColor theme="9"/>
    <pageSetUpPr fitToPage="1"/>
  </sheetPr>
  <dimension ref="A1:H1003"/>
  <sheetViews>
    <sheetView showGridLines="0" showRowColHeaders="0" topLeftCell="A4" zoomScale="128" zoomScaleNormal="110" workbookViewId="0">
      <selection activeCell="A36" sqref="A36"/>
    </sheetView>
  </sheetViews>
  <sheetFormatPr defaultColWidth="14.44140625" defaultRowHeight="15" customHeight="1"/>
  <cols>
    <col min="1" max="1" width="8.88671875" customWidth="1"/>
    <col min="2" max="2" width="16.6640625" customWidth="1"/>
    <col min="3" max="3" width="9.5546875" bestFit="1" customWidth="1"/>
    <col min="9" max="26" width="8.5546875" customWidth="1"/>
  </cols>
  <sheetData>
    <row r="1" spans="2:8" ht="14.4" customHeight="1"/>
    <row r="2" spans="2:8" ht="42.6" customHeight="1">
      <c r="B2" s="20"/>
      <c r="C2" s="141" t="s">
        <v>395</v>
      </c>
      <c r="D2" s="20"/>
      <c r="E2" s="20"/>
      <c r="F2" s="110"/>
      <c r="G2" s="20"/>
      <c r="H2" s="20"/>
    </row>
    <row r="3" spans="2:8" ht="15" customHeight="1">
      <c r="B3" t="s">
        <v>1711</v>
      </c>
    </row>
    <row r="4" spans="2:8" ht="14.1" customHeight="1"/>
    <row r="5" spans="2:8" ht="14.25" customHeight="1"/>
    <row r="6" spans="2:8" ht="14.25" customHeight="1"/>
    <row r="7" spans="2:8" ht="14.25" customHeight="1"/>
    <row r="8" spans="2:8" ht="14.25" customHeight="1"/>
    <row r="9" spans="2:8" ht="14.25" customHeight="1"/>
    <row r="10" spans="2:8" ht="14.25" customHeight="1"/>
    <row r="11" spans="2:8" ht="14.25" customHeight="1"/>
    <row r="12" spans="2:8" ht="14.25" customHeight="1"/>
    <row r="13" spans="2:8" ht="14.25" customHeight="1"/>
    <row r="14" spans="2:8" ht="14.25" customHeight="1"/>
    <row r="15" spans="2:8" ht="14.25" customHeight="1"/>
    <row r="16" spans="2:8" ht="14.25" customHeight="1"/>
    <row r="17" ht="14.25" customHeight="1"/>
    <row r="18" ht="16.9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spans="1:1" ht="14.25" customHeight="1"/>
    <row r="34" spans="1:1" ht="14.25" customHeight="1"/>
    <row r="35" spans="1:1" ht="14.25" customHeight="1"/>
    <row r="36" spans="1:1" ht="14.25" customHeight="1">
      <c r="A36" s="176" t="s">
        <v>1459</v>
      </c>
    </row>
    <row r="37" spans="1:1" ht="14.25" customHeight="1">
      <c r="A37" s="13" t="s">
        <v>1712</v>
      </c>
    </row>
    <row r="38" spans="1:1" ht="14.25" customHeight="1"/>
    <row r="39" spans="1:1" ht="14.25" customHeight="1"/>
    <row r="40" spans="1:1" ht="14.25" customHeight="1"/>
    <row r="41" spans="1:1" ht="14.25" customHeight="1"/>
    <row r="42" spans="1:1" ht="14.25" customHeight="1"/>
    <row r="43" spans="1:1" ht="14.25" customHeight="1"/>
    <row r="44" spans="1:1" ht="14.25" customHeight="1"/>
    <row r="45" spans="1:1" ht="14.25" customHeight="1"/>
    <row r="46" spans="1:1" ht="14.25" customHeight="1"/>
    <row r="47" spans="1:1" ht="14.25" customHeight="1"/>
    <row r="48" spans="1:1" ht="14.25" customHeight="1"/>
    <row r="49" spans="1:5" ht="14.25" customHeight="1"/>
    <row r="50" spans="1:5" ht="14.25" customHeight="1"/>
    <row r="51" spans="1:5" ht="14.25" customHeight="1"/>
    <row r="52" spans="1:5" ht="14.25" customHeight="1"/>
    <row r="53" spans="1:5" ht="14.25" customHeight="1">
      <c r="A53" s="13"/>
      <c r="E53" s="13"/>
    </row>
    <row r="54" spans="1:5" ht="14.25" customHeight="1"/>
    <row r="55" spans="1:5" ht="14.25" customHeight="1"/>
    <row r="56" spans="1:5" ht="14.25" customHeight="1"/>
    <row r="57" spans="1:5" ht="14.25" customHeight="1"/>
    <row r="58" spans="1:5" ht="14.25" customHeight="1"/>
    <row r="59" spans="1:5" ht="14.25" customHeight="1"/>
    <row r="60" spans="1:5" ht="14.25" customHeight="1"/>
    <row r="61" spans="1:5" ht="14.25" customHeight="1"/>
    <row r="62" spans="1:5" ht="14.25" customHeight="1"/>
    <row r="63" spans="1:5" ht="14.25" customHeight="1"/>
    <row r="64" spans="1:5"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row r="1001" ht="14.25" customHeight="1"/>
    <row r="1002" ht="14.25" customHeight="1"/>
    <row r="1003" ht="14.25" customHeight="1"/>
  </sheetData>
  <sheetProtection formatCells="0" formatColumns="0" formatRows="0"/>
  <phoneticPr fontId="22" type="noConversion"/>
  <pageMargins left="0.70866141732283472" right="0.70866141732283472" top="1.1417322834645669" bottom="0.74803149606299213" header="0" footer="0"/>
  <pageSetup paperSize="9" scale="85" pageOrder="overThenDown"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C4DD4-4C66-445B-8849-F364410FDBF0}">
  <sheetPr codeName="Sheet17" filterMode="1">
    <tabColor theme="3"/>
    <pageSetUpPr fitToPage="1"/>
  </sheetPr>
  <dimension ref="A1:AA47"/>
  <sheetViews>
    <sheetView zoomScale="80" zoomScaleNormal="80" workbookViewId="0">
      <pane xSplit="1" ySplit="1" topLeftCell="B2" activePane="bottomRight" state="frozen"/>
      <selection pane="topRight" activeCell="D14" sqref="D14"/>
      <selection pane="bottomLeft" activeCell="D14" sqref="D14"/>
      <selection pane="bottomRight" activeCell="E2" sqref="E2"/>
    </sheetView>
  </sheetViews>
  <sheetFormatPr defaultRowHeight="14.4"/>
  <cols>
    <col min="1" max="1" width="88.33203125" customWidth="1"/>
    <col min="2" max="2" width="10.6640625" bestFit="1" customWidth="1"/>
    <col min="3" max="3" width="79" customWidth="1"/>
    <col min="4" max="4" width="82.5546875" bestFit="1" customWidth="1"/>
    <col min="5" max="11" width="10.88671875" bestFit="1" customWidth="1"/>
    <col min="12" max="13" width="11.6640625" bestFit="1" customWidth="1"/>
    <col min="14" max="27" width="11.6640625" hidden="1" customWidth="1"/>
    <col min="28" max="28" width="8.88671875" customWidth="1"/>
  </cols>
  <sheetData>
    <row r="1" spans="1:27">
      <c r="A1" s="69" t="s">
        <v>5</v>
      </c>
      <c r="B1" s="124" t="s">
        <v>637</v>
      </c>
      <c r="C1" s="68" t="str">
        <f>'A. Legal status'!C$1</f>
        <v>Patent 1</v>
      </c>
      <c r="D1" s="68" t="str">
        <f>'A. Legal status'!D$1</f>
        <v>Patent 2</v>
      </c>
      <c r="E1" s="68" t="str">
        <f>'A. Legal status'!E$1</f>
        <v>Patent 3</v>
      </c>
      <c r="F1" s="68" t="str">
        <f>'A. Legal status'!F$1</f>
        <v>Patent 4</v>
      </c>
      <c r="G1" s="68" t="str">
        <f>'A. Legal status'!G$1</f>
        <v>Patent 5</v>
      </c>
      <c r="H1" s="68" t="str">
        <f>'A. Legal status'!H$1</f>
        <v>Patent 6</v>
      </c>
      <c r="I1" s="68" t="str">
        <f>'A. Legal status'!I$1</f>
        <v>Patent 7</v>
      </c>
      <c r="J1" s="68" t="str">
        <f>'A. Legal status'!J$1</f>
        <v>Patent 8</v>
      </c>
      <c r="K1" s="68" t="str">
        <f>'A. Legal status'!K$1</f>
        <v>Patent 9</v>
      </c>
      <c r="L1" s="68" t="str">
        <f>'A. Legal status'!L$1</f>
        <v>Patent 10</v>
      </c>
      <c r="M1" s="68" t="str">
        <f>'A. Legal status'!M$1</f>
        <v>Patent 11</v>
      </c>
      <c r="N1" s="68" t="str">
        <f>'A. Legal status'!N$1</f>
        <v>Patent 12</v>
      </c>
      <c r="O1" s="68" t="str">
        <f>'A. Legal status'!O$1</f>
        <v>Patent 13</v>
      </c>
      <c r="P1" s="68" t="str">
        <f>'A. Legal status'!P$1</f>
        <v>Patent 14</v>
      </c>
      <c r="Q1" s="68" t="str">
        <f>'A. Legal status'!Q$1</f>
        <v>Patent 15</v>
      </c>
      <c r="R1" s="68" t="str">
        <f>'A. Legal status'!R$1</f>
        <v>Patent 16</v>
      </c>
      <c r="S1" s="68" t="str">
        <f>'A. Legal status'!S$1</f>
        <v>Patent 17</v>
      </c>
      <c r="T1" s="68" t="str">
        <f>'A. Legal status'!T$1</f>
        <v>Patent 18</v>
      </c>
      <c r="U1" s="68" t="str">
        <f>'A. Legal status'!U$1</f>
        <v>Patent 19</v>
      </c>
      <c r="V1" s="68" t="str">
        <f>'A. Legal status'!V$1</f>
        <v>Patent 20</v>
      </c>
      <c r="W1" s="68" t="str">
        <f>'A. Legal status'!W$1</f>
        <v>Patent 21</v>
      </c>
      <c r="X1" s="68" t="str">
        <f>'A. Legal status'!X$1</f>
        <v>Patent 22</v>
      </c>
      <c r="Y1" s="68" t="str">
        <f>'A. Legal status'!Y$1</f>
        <v>Patent 23</v>
      </c>
      <c r="Z1" s="68" t="str">
        <f>'A. Legal status'!Z$1</f>
        <v>Patent 24</v>
      </c>
      <c r="AA1" s="68" t="str">
        <f>'A. Legal status'!AA$1</f>
        <v>Patent 25</v>
      </c>
    </row>
    <row r="2" spans="1:27">
      <c r="A2" s="206" t="str">
        <f>'Adapted questions and answers'!$F2</f>
        <v>A1: What is the status of the patent?</v>
      </c>
      <c r="B2" s="207" t="str">
        <f>'Adapted questions and answers'!$P2</f>
        <v>yes</v>
      </c>
      <c r="C2" s="159" t="str">
        <f>IF($B2="no","",IF((OR(ISBLANK('A. Legal status'!C2),'A. Legal status'!C2="Select answer")),"",'A. Legal status'!C2))</f>
        <v>2 - Patent application filed</v>
      </c>
      <c r="D2" s="159" t="str">
        <f>IF($B2="no","",IF((OR(ISBLANK('A. Legal status'!D2),'A. Legal status'!D2="Select answer")),"",'A. Legal status'!D2))</f>
        <v>1 - Patent not yet applied for</v>
      </c>
      <c r="E2" s="159" t="str">
        <f>IF($B2="no","",IF((OR(ISBLANK('A. Legal status'!E2),'A. Legal status'!E2="Select answer")),"",'A. Legal status'!E2))</f>
        <v/>
      </c>
      <c r="F2" s="159" t="str">
        <f>IF($B2="no","",IF((OR(ISBLANK('A. Legal status'!F2),'A. Legal status'!F2="Select answer")),"",'A. Legal status'!F2))</f>
        <v/>
      </c>
      <c r="G2" s="159" t="str">
        <f>IF($B2="no","",IF((OR(ISBLANK('A. Legal status'!G2),'A. Legal status'!G2="Select answer")),"",'A. Legal status'!G2))</f>
        <v/>
      </c>
      <c r="H2" s="159" t="str">
        <f>IF($B2="no","",IF((OR(ISBLANK('A. Legal status'!H2),'A. Legal status'!H2="Select answer")),"",'A. Legal status'!H2))</f>
        <v/>
      </c>
      <c r="I2" s="159" t="str">
        <f>IF($B2="no","",IF((OR(ISBLANK('A. Legal status'!I2),'A. Legal status'!I2="Select answer")),"",'A. Legal status'!I2))</f>
        <v/>
      </c>
      <c r="J2" s="159" t="str">
        <f>IF($B2="no","",IF((OR(ISBLANK('A. Legal status'!J2),'A. Legal status'!J2="Select answer")),"",'A. Legal status'!J2))</f>
        <v/>
      </c>
      <c r="K2" s="159" t="str">
        <f>IF($B2="no","",IF((OR(ISBLANK('A. Legal status'!K2),'A. Legal status'!K2="Select answer")),"",'A. Legal status'!K2))</f>
        <v/>
      </c>
      <c r="L2" s="159" t="str">
        <f>IF($B2="no","",IF((OR(ISBLANK('A. Legal status'!L2),'A. Legal status'!L2="Select answer")),"",'A. Legal status'!L2))</f>
        <v/>
      </c>
      <c r="M2" s="159" t="str">
        <f>IF($B2="no","",IF((OR(ISBLANK('A. Legal status'!M2),'A. Legal status'!M2="Select answer")),"",'A. Legal status'!M2))</f>
        <v/>
      </c>
      <c r="N2" s="159" t="str">
        <f>IF($B2="no","",IF((OR(ISBLANK('A. Legal status'!N2),'A. Legal status'!N2="Select answer")),"",'A. Legal status'!N2))</f>
        <v/>
      </c>
      <c r="O2" s="159" t="str">
        <f>IF($B2="no","",IF((OR(ISBLANK('A. Legal status'!O2),'A. Legal status'!O2="Select answer")),"",'A. Legal status'!O2))</f>
        <v/>
      </c>
      <c r="P2" s="159" t="str">
        <f>IF($B2="no","",IF((OR(ISBLANK('A. Legal status'!P2),'A. Legal status'!P2="Select answer")),"",'A. Legal status'!P2))</f>
        <v/>
      </c>
      <c r="Q2" s="159" t="str">
        <f>IF($B2="no","",IF((OR(ISBLANK('A. Legal status'!Q2),'A. Legal status'!Q2="Select answer")),"",'A. Legal status'!Q2))</f>
        <v/>
      </c>
      <c r="R2" s="159" t="str">
        <f>IF($B2="no","",IF((OR(ISBLANK('A. Legal status'!R2),'A. Legal status'!R2="Select answer")),"",'A. Legal status'!R2))</f>
        <v/>
      </c>
      <c r="S2" s="159" t="str">
        <f>IF($B2="no","",IF((OR(ISBLANK('A. Legal status'!S2),'A. Legal status'!S2="Select answer")),"",'A. Legal status'!S2))</f>
        <v/>
      </c>
      <c r="T2" s="159" t="str">
        <f>IF($B2="no","",IF((OR(ISBLANK('A. Legal status'!T2),'A. Legal status'!T2="Select answer")),"",'A. Legal status'!T2))</f>
        <v/>
      </c>
      <c r="U2" s="159" t="str">
        <f>IF($B2="no","",IF((OR(ISBLANK('A. Legal status'!U2),'A. Legal status'!U2="Select answer")),"",'A. Legal status'!U2))</f>
        <v/>
      </c>
      <c r="V2" s="159" t="str">
        <f>IF($B2="no","",IF((OR(ISBLANK('A. Legal status'!V2),'A. Legal status'!V2="Select answer")),"",'A. Legal status'!V2))</f>
        <v/>
      </c>
      <c r="W2" s="159" t="str">
        <f>IF($B2="no","",IF((OR(ISBLANK('A. Legal status'!W2),'A. Legal status'!W2="Select answer")),"",'A. Legal status'!W2))</f>
        <v/>
      </c>
      <c r="X2" s="159" t="str">
        <f>IF($B2="no","",IF((OR(ISBLANK('A. Legal status'!X2),'A. Legal status'!X2="Select answer")),"",'A. Legal status'!X2))</f>
        <v/>
      </c>
      <c r="Y2" s="159" t="str">
        <f>IF($B2="no","",IF((OR(ISBLANK('A. Legal status'!Y2),'A. Legal status'!Y2="Select answer")),"",'A. Legal status'!Y2))</f>
        <v/>
      </c>
      <c r="Z2" s="159" t="str">
        <f>IF($B2="no","",IF((OR(ISBLANK('A. Legal status'!Z2),'A. Legal status'!Z2="Select answer")),"",'A. Legal status'!Z2))</f>
        <v/>
      </c>
      <c r="AA2" s="159" t="str">
        <f>IF($B2="no","",IF((OR(ISBLANK('A. Legal status'!AA2),'A. Legal status'!AA2="Select answer")),"",'A. Legal status'!AA2))</f>
        <v/>
      </c>
    </row>
    <row r="3" spans="1:27">
      <c r="A3" s="206" t="str">
        <f>'Adapted questions and answers'!$F3</f>
        <v>A2: What is the patent's legal position of strength?</v>
      </c>
      <c r="B3" s="207" t="str">
        <f>'Adapted questions and answers'!$P3</f>
        <v>yes</v>
      </c>
      <c r="C3" s="159" t="str">
        <f>IF($B3="no","",IF((OR(ISBLANK('A. Legal status'!C3),'A. Legal status'!C3="Select answer")),"",'A. Legal status'!C3))</f>
        <v>3 - National office novelty search or similar</v>
      </c>
      <c r="D3" s="159" t="str">
        <f>IF($B3="no","",IF((OR(ISBLANK('A. Legal status'!D3),'A. Legal status'!D3="Select answer")),"",'A. Legal status'!D3))</f>
        <v>2 - Quick and dirty' search (simple database search) performed</v>
      </c>
      <c r="E3" s="159" t="str">
        <f>IF($B3="no","",IF((OR(ISBLANK('A. Legal status'!E3),'A. Legal status'!E3="Select answer")),"",'A. Legal status'!E3))</f>
        <v/>
      </c>
      <c r="F3" s="159" t="str">
        <f>IF($B3="no","",IF((OR(ISBLANK('A. Legal status'!F3),'A. Legal status'!F3="Select answer")),"",'A. Legal status'!F3))</f>
        <v/>
      </c>
      <c r="G3" s="159" t="str">
        <f>IF($B3="no","",IF((OR(ISBLANK('A. Legal status'!G3),'A. Legal status'!G3="Select answer")),"",'A. Legal status'!G3))</f>
        <v/>
      </c>
      <c r="H3" s="159" t="str">
        <f>IF($B3="no","",IF((OR(ISBLANK('A. Legal status'!H3),'A. Legal status'!H3="Select answer")),"",'A. Legal status'!H3))</f>
        <v/>
      </c>
      <c r="I3" s="159" t="str">
        <f>IF($B3="no","",IF((OR(ISBLANK('A. Legal status'!I3),'A. Legal status'!I3="Select answer")),"",'A. Legal status'!I3))</f>
        <v/>
      </c>
      <c r="J3" s="159" t="str">
        <f>IF($B3="no","",IF((OR(ISBLANK('A. Legal status'!J3),'A. Legal status'!J3="Select answer")),"",'A. Legal status'!J3))</f>
        <v/>
      </c>
      <c r="K3" s="159" t="str">
        <f>IF($B3="no","",IF((OR(ISBLANK('A. Legal status'!K3),'A. Legal status'!K3="Select answer")),"",'A. Legal status'!K3))</f>
        <v/>
      </c>
      <c r="L3" s="159" t="str">
        <f>IF($B3="no","",IF((OR(ISBLANK('A. Legal status'!L3),'A. Legal status'!L3="Select answer")),"",'A. Legal status'!L3))</f>
        <v/>
      </c>
      <c r="M3" s="159" t="str">
        <f>IF($B3="no","",IF((OR(ISBLANK('A. Legal status'!M3),'A. Legal status'!M3="Select answer")),"",'A. Legal status'!M3))</f>
        <v/>
      </c>
      <c r="N3" s="159" t="str">
        <f>IF($B3="no","",IF((OR(ISBLANK('A. Legal status'!N3),'A. Legal status'!N3="Select answer")),"",'A. Legal status'!N3))</f>
        <v/>
      </c>
      <c r="O3" s="159" t="str">
        <f>IF($B3="no","",IF((OR(ISBLANK('A. Legal status'!O3),'A. Legal status'!O3="Select answer")),"",'A. Legal status'!O3))</f>
        <v/>
      </c>
      <c r="P3" s="159" t="str">
        <f>IF($B3="no","",IF((OR(ISBLANK('A. Legal status'!P3),'A. Legal status'!P3="Select answer")),"",'A. Legal status'!P3))</f>
        <v/>
      </c>
      <c r="Q3" s="159" t="str">
        <f>IF($B3="no","",IF((OR(ISBLANK('A. Legal status'!Q3),'A. Legal status'!Q3="Select answer")),"",'A. Legal status'!Q3))</f>
        <v/>
      </c>
      <c r="R3" s="159" t="str">
        <f>IF($B3="no","",IF((OR(ISBLANK('A. Legal status'!R3),'A. Legal status'!R3="Select answer")),"",'A. Legal status'!R3))</f>
        <v/>
      </c>
      <c r="S3" s="159" t="str">
        <f>IF($B3="no","",IF((OR(ISBLANK('A. Legal status'!S3),'A. Legal status'!S3="Select answer")),"",'A. Legal status'!S3))</f>
        <v/>
      </c>
      <c r="T3" s="159" t="str">
        <f>IF($B3="no","",IF((OR(ISBLANK('A. Legal status'!T3),'A. Legal status'!T3="Select answer")),"",'A. Legal status'!T3))</f>
        <v/>
      </c>
      <c r="U3" s="159" t="str">
        <f>IF($B3="no","",IF((OR(ISBLANK('A. Legal status'!U3),'A. Legal status'!U3="Select answer")),"",'A. Legal status'!U3))</f>
        <v/>
      </c>
      <c r="V3" s="159" t="str">
        <f>IF($B3="no","",IF((OR(ISBLANK('A. Legal status'!V3),'A. Legal status'!V3="Select answer")),"",'A. Legal status'!V3))</f>
        <v/>
      </c>
      <c r="W3" s="159" t="str">
        <f>IF($B3="no","",IF((OR(ISBLANK('A. Legal status'!W3),'A. Legal status'!W3="Select answer")),"",'A. Legal status'!W3))</f>
        <v/>
      </c>
      <c r="X3" s="159" t="str">
        <f>IF($B3="no","",IF((OR(ISBLANK('A. Legal status'!X3),'A. Legal status'!X3="Select answer")),"",'A. Legal status'!X3))</f>
        <v/>
      </c>
      <c r="Y3" s="159" t="str">
        <f>IF($B3="no","",IF((OR(ISBLANK('A. Legal status'!Y3),'A. Legal status'!Y3="Select answer")),"",'A. Legal status'!Y3))</f>
        <v/>
      </c>
      <c r="Z3" s="159" t="str">
        <f>IF($B3="no","",IF((OR(ISBLANK('A. Legal status'!Z3),'A. Legal status'!Z3="Select answer")),"",'A. Legal status'!Z3))</f>
        <v/>
      </c>
      <c r="AA3" s="159" t="str">
        <f>IF($B3="no","",IF((OR(ISBLANK('A. Legal status'!AA3),'A. Legal status'!AA3="Select answer")),"",'A. Legal status'!AA3))</f>
        <v/>
      </c>
    </row>
    <row r="4" spans="1:27">
      <c r="A4" s="206" t="str">
        <f>'Adapted questions and answers'!$F4</f>
        <v>A3: For how long is the patent still valid?</v>
      </c>
      <c r="B4" s="207" t="str">
        <f>'Adapted questions and answers'!$P4</f>
        <v>yes</v>
      </c>
      <c r="C4" s="159" t="str">
        <f>IF($B4="no","",IF((OR(ISBLANK('A. Legal status'!C4),'A. Legal status'!C4="Select answer")),"",'A. Legal status'!C4))</f>
        <v>5 - Patent has more than a 12-year term remaining</v>
      </c>
      <c r="D4" s="159" t="str">
        <f>IF($B4="no","",IF((OR(ISBLANK('A. Legal status'!D4),'A. Legal status'!D4="Select answer")),"",'A. Legal status'!D4))</f>
        <v>2 - Patent has 2-4 year term remaining</v>
      </c>
      <c r="E4" s="159" t="str">
        <f>IF($B4="no","",IF((OR(ISBLANK('A. Legal status'!E4),'A. Legal status'!E4="Select answer")),"",'A. Legal status'!E4))</f>
        <v/>
      </c>
      <c r="F4" s="159" t="str">
        <f>IF($B4="no","",IF((OR(ISBLANK('A. Legal status'!F4),'A. Legal status'!F4="Select answer")),"",'A. Legal status'!F4))</f>
        <v/>
      </c>
      <c r="G4" s="159" t="str">
        <f>IF($B4="no","",IF((OR(ISBLANK('A. Legal status'!G4),'A. Legal status'!G4="Select answer")),"",'A. Legal status'!G4))</f>
        <v/>
      </c>
      <c r="H4" s="159" t="str">
        <f>IF($B4="no","",IF((OR(ISBLANK('A. Legal status'!H4),'A. Legal status'!H4="Select answer")),"",'A. Legal status'!H4))</f>
        <v/>
      </c>
      <c r="I4" s="159" t="str">
        <f>IF($B4="no","",IF((OR(ISBLANK('A. Legal status'!I4),'A. Legal status'!I4="Select answer")),"",'A. Legal status'!I4))</f>
        <v/>
      </c>
      <c r="J4" s="159" t="str">
        <f>IF($B4="no","",IF((OR(ISBLANK('A. Legal status'!J4),'A. Legal status'!J4="Select answer")),"",'A. Legal status'!J4))</f>
        <v/>
      </c>
      <c r="K4" s="159" t="str">
        <f>IF($B4="no","",IF((OR(ISBLANK('A. Legal status'!K4),'A. Legal status'!K4="Select answer")),"",'A. Legal status'!K4))</f>
        <v/>
      </c>
      <c r="L4" s="159" t="str">
        <f>IF($B4="no","",IF((OR(ISBLANK('A. Legal status'!L4),'A. Legal status'!L4="Select answer")),"",'A. Legal status'!L4))</f>
        <v/>
      </c>
      <c r="M4" s="159" t="str">
        <f>IF($B4="no","",IF((OR(ISBLANK('A. Legal status'!M4),'A. Legal status'!M4="Select answer")),"",'A. Legal status'!M4))</f>
        <v/>
      </c>
      <c r="N4" s="159" t="str">
        <f>IF($B4="no","",IF((OR(ISBLANK('A. Legal status'!N4),'A. Legal status'!N4="Select answer")),"",'A. Legal status'!N4))</f>
        <v/>
      </c>
      <c r="O4" s="159" t="str">
        <f>IF($B4="no","",IF((OR(ISBLANK('A. Legal status'!O4),'A. Legal status'!O4="Select answer")),"",'A. Legal status'!O4))</f>
        <v/>
      </c>
      <c r="P4" s="159" t="str">
        <f>IF($B4="no","",IF((OR(ISBLANK('A. Legal status'!P4),'A. Legal status'!P4="Select answer")),"",'A. Legal status'!P4))</f>
        <v/>
      </c>
      <c r="Q4" s="159" t="str">
        <f>IF($B4="no","",IF((OR(ISBLANK('A. Legal status'!Q4),'A. Legal status'!Q4="Select answer")),"",'A. Legal status'!Q4))</f>
        <v/>
      </c>
      <c r="R4" s="159" t="str">
        <f>IF($B4="no","",IF((OR(ISBLANK('A. Legal status'!R4),'A. Legal status'!R4="Select answer")),"",'A. Legal status'!R4))</f>
        <v/>
      </c>
      <c r="S4" s="159" t="str">
        <f>IF($B4="no","",IF((OR(ISBLANK('A. Legal status'!S4),'A. Legal status'!S4="Select answer")),"",'A. Legal status'!S4))</f>
        <v/>
      </c>
      <c r="T4" s="159" t="str">
        <f>IF($B4="no","",IF((OR(ISBLANK('A. Legal status'!T4),'A. Legal status'!T4="Select answer")),"",'A. Legal status'!T4))</f>
        <v/>
      </c>
      <c r="U4" s="159" t="str">
        <f>IF($B4="no","",IF((OR(ISBLANK('A. Legal status'!U4),'A. Legal status'!U4="Select answer")),"",'A. Legal status'!U4))</f>
        <v/>
      </c>
      <c r="V4" s="159" t="str">
        <f>IF($B4="no","",IF((OR(ISBLANK('A. Legal status'!V4),'A. Legal status'!V4="Select answer")),"",'A. Legal status'!V4))</f>
        <v/>
      </c>
      <c r="W4" s="159" t="str">
        <f>IF($B4="no","",IF((OR(ISBLANK('A. Legal status'!W4),'A. Legal status'!W4="Select answer")),"",'A. Legal status'!W4))</f>
        <v/>
      </c>
      <c r="X4" s="159" t="str">
        <f>IF($B4="no","",IF((OR(ISBLANK('A. Legal status'!X4),'A. Legal status'!X4="Select answer")),"",'A. Legal status'!X4))</f>
        <v/>
      </c>
      <c r="Y4" s="159" t="str">
        <f>IF($B4="no","",IF((OR(ISBLANK('A. Legal status'!Y4),'A. Legal status'!Y4="Select answer")),"",'A. Legal status'!Y4))</f>
        <v/>
      </c>
      <c r="Z4" s="159" t="str">
        <f>IF($B4="no","",IF((OR(ISBLANK('A. Legal status'!Z4),'A. Legal status'!Z4="Select answer")),"",'A. Legal status'!Z4))</f>
        <v/>
      </c>
      <c r="AA4" s="159" t="str">
        <f>IF($B4="no","",IF((OR(ISBLANK('A. Legal status'!AA4),'A. Legal status'!AA4="Select answer")),"",'A. Legal status'!AA4))</f>
        <v/>
      </c>
    </row>
    <row r="5" spans="1:27" hidden="1">
      <c r="A5" s="206" t="str">
        <f>'Adapted questions and answers'!$F5</f>
        <v>A4: How broad and comprehensive are the patent claims?</v>
      </c>
      <c r="B5" s="207" t="str">
        <f>'Adapted questions and answers'!$P5</f>
        <v>no</v>
      </c>
      <c r="C5" s="159" t="str">
        <f>IF($B5="no","",IF((OR(ISBLANK('A. Legal status'!C5),'A. Legal status'!C5="Select answer")),"",'A. Legal status'!C5))</f>
        <v/>
      </c>
      <c r="D5" s="159" t="str">
        <f>IF($B5="no","",IF((OR(ISBLANK('A. Legal status'!D5),'A. Legal status'!D5="Select answer")),"",'A. Legal status'!D5))</f>
        <v/>
      </c>
      <c r="E5" s="159" t="str">
        <f>IF($B5="no","",IF((OR(ISBLANK('A. Legal status'!E5),'A. Legal status'!E5="Select answer")),"",'A. Legal status'!E5))</f>
        <v/>
      </c>
      <c r="F5" s="159" t="str">
        <f>IF($B5="no","",IF((OR(ISBLANK('A. Legal status'!F5),'A. Legal status'!F5="Select answer")),"",'A. Legal status'!F5))</f>
        <v/>
      </c>
      <c r="G5" s="159" t="str">
        <f>IF($B5="no","",IF((OR(ISBLANK('A. Legal status'!G5),'A. Legal status'!G5="Select answer")),"",'A. Legal status'!G5))</f>
        <v/>
      </c>
      <c r="H5" s="159" t="str">
        <f>IF($B5="no","",IF((OR(ISBLANK('A. Legal status'!H5),'A. Legal status'!H5="Select answer")),"",'A. Legal status'!H5))</f>
        <v/>
      </c>
      <c r="I5" s="159" t="str">
        <f>IF($B5="no","",IF((OR(ISBLANK('A. Legal status'!I5),'A. Legal status'!I5="Select answer")),"",'A. Legal status'!I5))</f>
        <v/>
      </c>
      <c r="J5" s="159" t="str">
        <f>IF($B5="no","",IF((OR(ISBLANK('A. Legal status'!J5),'A. Legal status'!J5="Select answer")),"",'A. Legal status'!J5))</f>
        <v/>
      </c>
      <c r="K5" s="159" t="str">
        <f>IF($B5="no","",IF((OR(ISBLANK('A. Legal status'!K5),'A. Legal status'!K5="Select answer")),"",'A. Legal status'!K5))</f>
        <v/>
      </c>
      <c r="L5" s="159" t="str">
        <f>IF($B5="no","",IF((OR(ISBLANK('A. Legal status'!L5),'A. Legal status'!L5="Select answer")),"",'A. Legal status'!L5))</f>
        <v/>
      </c>
      <c r="M5" s="159" t="str">
        <f>IF($B5="no","",IF((OR(ISBLANK('A. Legal status'!M5),'A. Legal status'!M5="Select answer")),"",'A. Legal status'!M5))</f>
        <v/>
      </c>
      <c r="N5" s="159" t="str">
        <f>IF($B5="no","",IF((OR(ISBLANK('A. Legal status'!N5),'A. Legal status'!N5="Select answer")),"",'A. Legal status'!N5))</f>
        <v/>
      </c>
      <c r="O5" s="159" t="str">
        <f>IF($B5="no","",IF((OR(ISBLANK('A. Legal status'!O5),'A. Legal status'!O5="Select answer")),"",'A. Legal status'!O5))</f>
        <v/>
      </c>
      <c r="P5" s="159" t="str">
        <f>IF($B5="no","",IF((OR(ISBLANK('A. Legal status'!P5),'A. Legal status'!P5="Select answer")),"",'A. Legal status'!P5))</f>
        <v/>
      </c>
      <c r="Q5" s="159" t="str">
        <f>IF($B5="no","",IF((OR(ISBLANK('A. Legal status'!Q5),'A. Legal status'!Q5="Select answer")),"",'A. Legal status'!Q5))</f>
        <v/>
      </c>
      <c r="R5" s="159" t="str">
        <f>IF($B5="no","",IF((OR(ISBLANK('A. Legal status'!R5),'A. Legal status'!R5="Select answer")),"",'A. Legal status'!R5))</f>
        <v/>
      </c>
      <c r="S5" s="159" t="str">
        <f>IF($B5="no","",IF((OR(ISBLANK('A. Legal status'!S5),'A. Legal status'!S5="Select answer")),"",'A. Legal status'!S5))</f>
        <v/>
      </c>
      <c r="T5" s="159" t="str">
        <f>IF($B5="no","",IF((OR(ISBLANK('A. Legal status'!T5),'A. Legal status'!T5="Select answer")),"",'A. Legal status'!T5))</f>
        <v/>
      </c>
      <c r="U5" s="159" t="str">
        <f>IF($B5="no","",IF((OR(ISBLANK('A. Legal status'!U5),'A. Legal status'!U5="Select answer")),"",'A. Legal status'!U5))</f>
        <v/>
      </c>
      <c r="V5" s="159" t="str">
        <f>IF($B5="no","",IF((OR(ISBLANK('A. Legal status'!V5),'A. Legal status'!V5="Select answer")),"",'A. Legal status'!V5))</f>
        <v/>
      </c>
      <c r="W5" s="159" t="str">
        <f>IF($B5="no","",IF((OR(ISBLANK('A. Legal status'!W5),'A. Legal status'!W5="Select answer")),"",'A. Legal status'!W5))</f>
        <v/>
      </c>
      <c r="X5" s="159" t="str">
        <f>IF($B5="no","",IF((OR(ISBLANK('A. Legal status'!X5),'A. Legal status'!X5="Select answer")),"",'A. Legal status'!X5))</f>
        <v/>
      </c>
      <c r="Y5" s="159" t="str">
        <f>IF($B5="no","",IF((OR(ISBLANK('A. Legal status'!Y5),'A. Legal status'!Y5="Select answer")),"",'A. Legal status'!Y5))</f>
        <v/>
      </c>
      <c r="Z5" s="159" t="str">
        <f>IF($B5="no","",IF((OR(ISBLANK('A. Legal status'!Z5),'A. Legal status'!Z5="Select answer")),"",'A. Legal status'!Z5))</f>
        <v/>
      </c>
      <c r="AA5" s="159" t="str">
        <f>IF($B5="no","",IF((OR(ISBLANK('A. Legal status'!AA5),'A. Legal status'!AA5="Select answer")),"",'A. Legal status'!AA5))</f>
        <v/>
      </c>
    </row>
    <row r="6" spans="1:27">
      <c r="A6" s="206" t="str">
        <f>'Adapted questions and answers'!$F6</f>
        <v>A5: Does the patent's geographical coverage include the relevant markets?</v>
      </c>
      <c r="B6" s="207" t="str">
        <f>'Adapted questions and answers'!$P6</f>
        <v>yes</v>
      </c>
      <c r="C6" s="159" t="str">
        <f>IF($B6="no","",IF((OR(ISBLANK('A. Legal status'!C6),'A. Legal status'!C6="Select answer")),"",'A. Legal status'!C6))</f>
        <v>5 - Patent protection in all existing and potentially relevant market area countries</v>
      </c>
      <c r="D6" s="159" t="str">
        <f>IF($B6="no","",IF((OR(ISBLANK('A. Legal status'!D6),'A. Legal status'!D6="Select answer")),"",'A. Legal status'!D6))</f>
        <v>1 - Patent protection in a single national market only</v>
      </c>
      <c r="E6" s="159" t="str">
        <f>IF($B6="no","",IF((OR(ISBLANK('A. Legal status'!E6),'A. Legal status'!E6="Select answer")),"",'A. Legal status'!E6))</f>
        <v/>
      </c>
      <c r="F6" s="159" t="str">
        <f>IF($B6="no","",IF((OR(ISBLANK('A. Legal status'!F6),'A. Legal status'!F6="Select answer")),"",'A. Legal status'!F6))</f>
        <v/>
      </c>
      <c r="G6" s="159" t="str">
        <f>IF($B6="no","",IF((OR(ISBLANK('A. Legal status'!G6),'A. Legal status'!G6="Select answer")),"",'A. Legal status'!G6))</f>
        <v/>
      </c>
      <c r="H6" s="159" t="str">
        <f>IF($B6="no","",IF((OR(ISBLANK('A. Legal status'!H6),'A. Legal status'!H6="Select answer")),"",'A. Legal status'!H6))</f>
        <v/>
      </c>
      <c r="I6" s="159" t="str">
        <f>IF($B6="no","",IF((OR(ISBLANK('A. Legal status'!I6),'A. Legal status'!I6="Select answer")),"",'A. Legal status'!I6))</f>
        <v/>
      </c>
      <c r="J6" s="159" t="str">
        <f>IF($B6="no","",IF((OR(ISBLANK('A. Legal status'!J6),'A. Legal status'!J6="Select answer")),"",'A. Legal status'!J6))</f>
        <v/>
      </c>
      <c r="K6" s="159" t="str">
        <f>IF($B6="no","",IF((OR(ISBLANK('A. Legal status'!K6),'A. Legal status'!K6="Select answer")),"",'A. Legal status'!K6))</f>
        <v/>
      </c>
      <c r="L6" s="159" t="str">
        <f>IF($B6="no","",IF((OR(ISBLANK('A. Legal status'!L6),'A. Legal status'!L6="Select answer")),"",'A. Legal status'!L6))</f>
        <v/>
      </c>
      <c r="M6" s="159" t="str">
        <f>IF($B6="no","",IF((OR(ISBLANK('A. Legal status'!M6),'A. Legal status'!M6="Select answer")),"",'A. Legal status'!M6))</f>
        <v/>
      </c>
      <c r="N6" s="159" t="str">
        <f>IF($B6="no","",IF((OR(ISBLANK('A. Legal status'!N6),'A. Legal status'!N6="Select answer")),"",'A. Legal status'!N6))</f>
        <v/>
      </c>
      <c r="O6" s="159" t="str">
        <f>IF($B6="no","",IF((OR(ISBLANK('A. Legal status'!O6),'A. Legal status'!O6="Select answer")),"",'A. Legal status'!O6))</f>
        <v/>
      </c>
      <c r="P6" s="159" t="str">
        <f>IF($B6="no","",IF((OR(ISBLANK('A. Legal status'!P6),'A. Legal status'!P6="Select answer")),"",'A. Legal status'!P6))</f>
        <v/>
      </c>
      <c r="Q6" s="159" t="str">
        <f>IF($B6="no","",IF((OR(ISBLANK('A. Legal status'!Q6),'A. Legal status'!Q6="Select answer")),"",'A. Legal status'!Q6))</f>
        <v/>
      </c>
      <c r="R6" s="159" t="str">
        <f>IF($B6="no","",IF((OR(ISBLANK('A. Legal status'!R6),'A. Legal status'!R6="Select answer")),"",'A. Legal status'!R6))</f>
        <v/>
      </c>
      <c r="S6" s="159" t="str">
        <f>IF($B6="no","",IF((OR(ISBLANK('A. Legal status'!S6),'A. Legal status'!S6="Select answer")),"",'A. Legal status'!S6))</f>
        <v/>
      </c>
      <c r="T6" s="159" t="str">
        <f>IF($B6="no","",IF((OR(ISBLANK('A. Legal status'!T6),'A. Legal status'!T6="Select answer")),"",'A. Legal status'!T6))</f>
        <v/>
      </c>
      <c r="U6" s="159" t="str">
        <f>IF($B6="no","",IF((OR(ISBLANK('A. Legal status'!U6),'A. Legal status'!U6="Select answer")),"",'A. Legal status'!U6))</f>
        <v/>
      </c>
      <c r="V6" s="159" t="str">
        <f>IF($B6="no","",IF((OR(ISBLANK('A. Legal status'!V6),'A. Legal status'!V6="Select answer")),"",'A. Legal status'!V6))</f>
        <v/>
      </c>
      <c r="W6" s="159" t="str">
        <f>IF($B6="no","",IF((OR(ISBLANK('A. Legal status'!W6),'A. Legal status'!W6="Select answer")),"",'A. Legal status'!W6))</f>
        <v/>
      </c>
      <c r="X6" s="159" t="str">
        <f>IF($B6="no","",IF((OR(ISBLANK('A. Legal status'!X6),'A. Legal status'!X6="Select answer")),"",'A. Legal status'!X6))</f>
        <v/>
      </c>
      <c r="Y6" s="159" t="str">
        <f>IF($B6="no","",IF((OR(ISBLANK('A. Legal status'!Y6),'A. Legal status'!Y6="Select answer")),"",'A. Legal status'!Y6))</f>
        <v/>
      </c>
      <c r="Z6" s="159" t="str">
        <f>IF($B6="no","",IF((OR(ISBLANK('A. Legal status'!Z6),'A. Legal status'!Z6="Select answer")),"",'A. Legal status'!Z6))</f>
        <v/>
      </c>
      <c r="AA6" s="159" t="str">
        <f>IF($B6="no","",IF((OR(ISBLANK('A. Legal status'!AA6),'A. Legal status'!AA6="Select answer")),"",'A. Legal status'!AA6))</f>
        <v/>
      </c>
    </row>
    <row r="7" spans="1:27">
      <c r="A7" s="206" t="str">
        <f>'Adapted questions and answers'!$F7</f>
        <v>A6: Are patents monitored to identify infringements?</v>
      </c>
      <c r="B7" s="207" t="str">
        <f>'Adapted questions and answers'!$P7</f>
        <v>yes</v>
      </c>
      <c r="C7" s="159" t="str">
        <f>IF($B7="no","",IF((OR(ISBLANK('A. Legal status'!C7),'A. Legal status'!C7="Select answer")),"",'A. Legal status'!C7))</f>
        <v>1 - No monitoring against infringement</v>
      </c>
      <c r="D7" s="159" t="str">
        <f>IF($B7="no","",IF((OR(ISBLANK('A. Legal status'!D7),'A. Legal status'!D7="Select answer")),"",'A. Legal status'!D7))</f>
        <v>4 - Systematic monitoring of markets</v>
      </c>
      <c r="E7" s="159" t="str">
        <f>IF($B7="no","",IF((OR(ISBLANK('A. Legal status'!E7),'A. Legal status'!E7="Select answer")),"",'A. Legal status'!E7))</f>
        <v/>
      </c>
      <c r="F7" s="159" t="str">
        <f>IF($B7="no","",IF((OR(ISBLANK('A. Legal status'!F7),'A. Legal status'!F7="Select answer")),"",'A. Legal status'!F7))</f>
        <v/>
      </c>
      <c r="G7" s="159" t="str">
        <f>IF($B7="no","",IF((OR(ISBLANK('A. Legal status'!G7),'A. Legal status'!G7="Select answer")),"",'A. Legal status'!G7))</f>
        <v/>
      </c>
      <c r="H7" s="159" t="str">
        <f>IF($B7="no","",IF((OR(ISBLANK('A. Legal status'!H7),'A. Legal status'!H7="Select answer")),"",'A. Legal status'!H7))</f>
        <v/>
      </c>
      <c r="I7" s="159" t="str">
        <f>IF($B7="no","",IF((OR(ISBLANK('A. Legal status'!I7),'A. Legal status'!I7="Select answer")),"",'A. Legal status'!I7))</f>
        <v/>
      </c>
      <c r="J7" s="159" t="str">
        <f>IF($B7="no","",IF((OR(ISBLANK('A. Legal status'!J7),'A. Legal status'!J7="Select answer")),"",'A. Legal status'!J7))</f>
        <v/>
      </c>
      <c r="K7" s="159" t="str">
        <f>IF($B7="no","",IF((OR(ISBLANK('A. Legal status'!K7),'A. Legal status'!K7="Select answer")),"",'A. Legal status'!K7))</f>
        <v/>
      </c>
      <c r="L7" s="159" t="str">
        <f>IF($B7="no","",IF((OR(ISBLANK('A. Legal status'!L7),'A. Legal status'!L7="Select answer")),"",'A. Legal status'!L7))</f>
        <v/>
      </c>
      <c r="M7" s="159" t="str">
        <f>IF($B7="no","",IF((OR(ISBLANK('A. Legal status'!M7),'A. Legal status'!M7="Select answer")),"",'A. Legal status'!M7))</f>
        <v/>
      </c>
      <c r="N7" s="159" t="str">
        <f>IF($B7="no","",IF((OR(ISBLANK('A. Legal status'!N7),'A. Legal status'!N7="Select answer")),"",'A. Legal status'!N7))</f>
        <v/>
      </c>
      <c r="O7" s="159" t="str">
        <f>IF($B7="no","",IF((OR(ISBLANK('A. Legal status'!O7),'A. Legal status'!O7="Select answer")),"",'A. Legal status'!O7))</f>
        <v/>
      </c>
      <c r="P7" s="159" t="str">
        <f>IF($B7="no","",IF((OR(ISBLANK('A. Legal status'!P7),'A. Legal status'!P7="Select answer")),"",'A. Legal status'!P7))</f>
        <v/>
      </c>
      <c r="Q7" s="159" t="str">
        <f>IF($B7="no","",IF((OR(ISBLANK('A. Legal status'!Q7),'A. Legal status'!Q7="Select answer")),"",'A. Legal status'!Q7))</f>
        <v/>
      </c>
      <c r="R7" s="159" t="str">
        <f>IF($B7="no","",IF((OR(ISBLANK('A. Legal status'!R7),'A. Legal status'!R7="Select answer")),"",'A. Legal status'!R7))</f>
        <v/>
      </c>
      <c r="S7" s="159" t="str">
        <f>IF($B7="no","",IF((OR(ISBLANK('A. Legal status'!S7),'A. Legal status'!S7="Select answer")),"",'A. Legal status'!S7))</f>
        <v/>
      </c>
      <c r="T7" s="159" t="str">
        <f>IF($B7="no","",IF((OR(ISBLANK('A. Legal status'!T7),'A. Legal status'!T7="Select answer")),"",'A. Legal status'!T7))</f>
        <v/>
      </c>
      <c r="U7" s="159" t="str">
        <f>IF($B7="no","",IF((OR(ISBLANK('A. Legal status'!U7),'A. Legal status'!U7="Select answer")),"",'A. Legal status'!U7))</f>
        <v/>
      </c>
      <c r="V7" s="159" t="str">
        <f>IF($B7="no","",IF((OR(ISBLANK('A. Legal status'!V7),'A. Legal status'!V7="Select answer")),"",'A. Legal status'!V7))</f>
        <v/>
      </c>
      <c r="W7" s="159" t="str">
        <f>IF($B7="no","",IF((OR(ISBLANK('A. Legal status'!W7),'A. Legal status'!W7="Select answer")),"",'A. Legal status'!W7))</f>
        <v/>
      </c>
      <c r="X7" s="159" t="str">
        <f>IF($B7="no","",IF((OR(ISBLANK('A. Legal status'!X7),'A. Legal status'!X7="Select answer")),"",'A. Legal status'!X7))</f>
        <v/>
      </c>
      <c r="Y7" s="159" t="str">
        <f>IF($B7="no","",IF((OR(ISBLANK('A. Legal status'!Y7),'A. Legal status'!Y7="Select answer")),"",'A. Legal status'!Y7))</f>
        <v/>
      </c>
      <c r="Z7" s="159" t="str">
        <f>IF($B7="no","",IF((OR(ISBLANK('A. Legal status'!Z7),'A. Legal status'!Z7="Select answer")),"",'A. Legal status'!Z7))</f>
        <v/>
      </c>
      <c r="AA7" s="159" t="str">
        <f>IF($B7="no","",IF((OR(ISBLANK('A. Legal status'!AA7),'A. Legal status'!AA7="Select answer")),"",'A. Legal status'!AA7))</f>
        <v/>
      </c>
    </row>
    <row r="8" spans="1:27">
      <c r="A8" s="206" t="str">
        <f>'Adapted questions and answers'!$F8</f>
        <v>A7: Are disputes and legal proceedings customary in the operative markets?</v>
      </c>
      <c r="B8" s="207" t="str">
        <f>'Adapted questions and answers'!$P8</f>
        <v>yes</v>
      </c>
      <c r="C8" s="160" t="str">
        <f>IF($B8="no","",IF((OR(ISBLANK('A. Legal status'!C8),'A. Legal status'!C8="Select answer")),"",'A. Legal status'!C8))</f>
        <v>1 - Legal proceedings are very customary</v>
      </c>
      <c r="D8" s="160" t="str">
        <f>IF($B8="no","",IF((OR(ISBLANK('A. Legal status'!D8),'A. Legal status'!D8="Select answer")),"",'A. Legal status'!D8))</f>
        <v>3 - Disputes are customary</v>
      </c>
      <c r="E8" s="160" t="str">
        <f>IF($B8="no","",IF((OR(ISBLANK('A. Legal status'!E8),'A. Legal status'!E8="Select answer")),"",'A. Legal status'!E8))</f>
        <v/>
      </c>
      <c r="F8" s="160" t="str">
        <f>IF($B8="no","",IF((OR(ISBLANK('A. Legal status'!F8),'A. Legal status'!F8="Select answer")),"",'A. Legal status'!F8))</f>
        <v/>
      </c>
      <c r="G8" s="160" t="str">
        <f>IF($B8="no","",IF((OR(ISBLANK('A. Legal status'!G8),'A. Legal status'!G8="Select answer")),"",'A. Legal status'!G8))</f>
        <v/>
      </c>
      <c r="H8" s="160" t="str">
        <f>IF($B8="no","",IF((OR(ISBLANK('A. Legal status'!H8),'A. Legal status'!H8="Select answer")),"",'A. Legal status'!H8))</f>
        <v/>
      </c>
      <c r="I8" s="160" t="str">
        <f>IF($B8="no","",IF((OR(ISBLANK('A. Legal status'!I8),'A. Legal status'!I8="Select answer")),"",'A. Legal status'!I8))</f>
        <v/>
      </c>
      <c r="J8" s="160" t="str">
        <f>IF($B8="no","",IF((OR(ISBLANK('A. Legal status'!J8),'A. Legal status'!J8="Select answer")),"",'A. Legal status'!J8))</f>
        <v/>
      </c>
      <c r="K8" s="160" t="str">
        <f>IF($B8="no","",IF((OR(ISBLANK('A. Legal status'!K8),'A. Legal status'!K8="Select answer")),"",'A. Legal status'!K8))</f>
        <v/>
      </c>
      <c r="L8" s="160" t="str">
        <f>IF($B8="no","",IF((OR(ISBLANK('A. Legal status'!L8),'A. Legal status'!L8="Select answer")),"",'A. Legal status'!L8))</f>
        <v/>
      </c>
      <c r="M8" s="160" t="str">
        <f>IF($B8="no","",IF((OR(ISBLANK('A. Legal status'!M8),'A. Legal status'!M8="Select answer")),"",'A. Legal status'!M8))</f>
        <v/>
      </c>
      <c r="N8" s="160" t="str">
        <f>IF($B8="no","",IF((OR(ISBLANK('A. Legal status'!N8),'A. Legal status'!N8="Select answer")),"",'A. Legal status'!N8))</f>
        <v/>
      </c>
      <c r="O8" s="160" t="str">
        <f>IF($B8="no","",IF((OR(ISBLANK('A. Legal status'!O8),'A. Legal status'!O8="Select answer")),"",'A. Legal status'!O8))</f>
        <v/>
      </c>
      <c r="P8" s="160" t="str">
        <f>IF($B8="no","",IF((OR(ISBLANK('A. Legal status'!P8),'A. Legal status'!P8="Select answer")),"",'A. Legal status'!P8))</f>
        <v/>
      </c>
      <c r="Q8" s="160" t="str">
        <f>IF($B8="no","",IF((OR(ISBLANK('A. Legal status'!Q8),'A. Legal status'!Q8="Select answer")),"",'A. Legal status'!Q8))</f>
        <v/>
      </c>
      <c r="R8" s="160" t="str">
        <f>IF($B8="no","",IF((OR(ISBLANK('A. Legal status'!R8),'A. Legal status'!R8="Select answer")),"",'A. Legal status'!R8))</f>
        <v/>
      </c>
      <c r="S8" s="160" t="str">
        <f>IF($B8="no","",IF((OR(ISBLANK('A. Legal status'!S8),'A. Legal status'!S8="Select answer")),"",'A. Legal status'!S8))</f>
        <v/>
      </c>
      <c r="T8" s="160" t="str">
        <f>IF($B8="no","",IF((OR(ISBLANK('A. Legal status'!T8),'A. Legal status'!T8="Select answer")),"",'A. Legal status'!T8))</f>
        <v/>
      </c>
      <c r="U8" s="160" t="str">
        <f>IF($B8="no","",IF((OR(ISBLANK('A. Legal status'!U8),'A. Legal status'!U8="Select answer")),"",'A. Legal status'!U8))</f>
        <v/>
      </c>
      <c r="V8" s="160" t="str">
        <f>IF($B8="no","",IF((OR(ISBLANK('A. Legal status'!V8),'A. Legal status'!V8="Select answer")),"",'A. Legal status'!V8))</f>
        <v/>
      </c>
      <c r="W8" s="160" t="str">
        <f>IF($B8="no","",IF((OR(ISBLANK('A. Legal status'!W8),'A. Legal status'!W8="Select answer")),"",'A. Legal status'!W8))</f>
        <v/>
      </c>
      <c r="X8" s="160" t="str">
        <f>IF($B8="no","",IF((OR(ISBLANK('A. Legal status'!X8),'A. Legal status'!X8="Select answer")),"",'A. Legal status'!X8))</f>
        <v/>
      </c>
      <c r="Y8" s="160" t="str">
        <f>IF($B8="no","",IF((OR(ISBLANK('A. Legal status'!Y8),'A. Legal status'!Y8="Select answer")),"",'A. Legal status'!Y8))</f>
        <v/>
      </c>
      <c r="Z8" s="160" t="str">
        <f>IF($B8="no","",IF((OR(ISBLANK('A. Legal status'!Z8),'A. Legal status'!Z8="Select answer")),"",'A. Legal status'!Z8))</f>
        <v/>
      </c>
      <c r="AA8" s="160" t="str">
        <f>IF($B8="no","",IF((OR(ISBLANK('A. Legal status'!AA8),'A. Legal status'!AA8="Select answer")),"",'A. Legal status'!AA8))</f>
        <v/>
      </c>
    </row>
    <row r="9" spans="1:27">
      <c r="A9" s="206" t="str">
        <f>'Adapted questions and answers'!$F9</f>
        <v>A8: Does the company have the means to enforce patent rights?</v>
      </c>
      <c r="B9" s="207" t="str">
        <f>'Adapted questions and answers'!$P9</f>
        <v>yes</v>
      </c>
      <c r="C9" s="160" t="str">
        <f>IF($B9="no","",IF((OR(ISBLANK('A. Legal status'!C9),'A. Legal status'!C9="Select answer")),"",'A. Legal status'!C9))</f>
        <v>4 - Patent rights enforced in nearly all cases if not too expensive</v>
      </c>
      <c r="D9" s="160" t="str">
        <f>IF($B9="no","",IF((OR(ISBLANK('A. Legal status'!D9),'A. Legal status'!D9="Select answer")),"",'A. Legal status'!D9))</f>
        <v>2 - Patent rights enforced in selected countries in important markets</v>
      </c>
      <c r="E9" s="160" t="str">
        <f>IF($B9="no","",IF((OR(ISBLANK('A. Legal status'!E9),'A. Legal status'!E9="Select answer")),"",'A. Legal status'!E9))</f>
        <v/>
      </c>
      <c r="F9" s="160" t="str">
        <f>IF($B9="no","",IF((OR(ISBLANK('A. Legal status'!F9),'A. Legal status'!F9="Select answer")),"",'A. Legal status'!F9))</f>
        <v/>
      </c>
      <c r="G9" s="160" t="str">
        <f>IF($B9="no","",IF((OR(ISBLANK('A. Legal status'!G9),'A. Legal status'!G9="Select answer")),"",'A. Legal status'!G9))</f>
        <v/>
      </c>
      <c r="H9" s="160" t="str">
        <f>IF($B9="no","",IF((OR(ISBLANK('A. Legal status'!H9),'A. Legal status'!H9="Select answer")),"",'A. Legal status'!H9))</f>
        <v/>
      </c>
      <c r="I9" s="160" t="str">
        <f>IF($B9="no","",IF((OR(ISBLANK('A. Legal status'!I9),'A. Legal status'!I9="Select answer")),"",'A. Legal status'!I9))</f>
        <v/>
      </c>
      <c r="J9" s="160" t="str">
        <f>IF($B9="no","",IF((OR(ISBLANK('A. Legal status'!J9),'A. Legal status'!J9="Select answer")),"",'A. Legal status'!J9))</f>
        <v/>
      </c>
      <c r="K9" s="160" t="str">
        <f>IF($B9="no","",IF((OR(ISBLANK('A. Legal status'!K9),'A. Legal status'!K9="Select answer")),"",'A. Legal status'!K9))</f>
        <v/>
      </c>
      <c r="L9" s="160" t="str">
        <f>IF($B9="no","",IF((OR(ISBLANK('A. Legal status'!L9),'A. Legal status'!L9="Select answer")),"",'A. Legal status'!L9))</f>
        <v/>
      </c>
      <c r="M9" s="160" t="str">
        <f>IF($B9="no","",IF((OR(ISBLANK('A. Legal status'!M9),'A. Legal status'!M9="Select answer")),"",'A. Legal status'!M9))</f>
        <v/>
      </c>
      <c r="N9" s="160" t="str">
        <f>IF($B9="no","",IF((OR(ISBLANK('A. Legal status'!N9),'A. Legal status'!N9="Select answer")),"",'A. Legal status'!N9))</f>
        <v/>
      </c>
      <c r="O9" s="160" t="str">
        <f>IF($B9="no","",IF((OR(ISBLANK('A. Legal status'!O9),'A. Legal status'!O9="Select answer")),"",'A. Legal status'!O9))</f>
        <v/>
      </c>
      <c r="P9" s="160" t="str">
        <f>IF($B9="no","",IF((OR(ISBLANK('A. Legal status'!P9),'A. Legal status'!P9="Select answer")),"",'A. Legal status'!P9))</f>
        <v/>
      </c>
      <c r="Q9" s="160" t="str">
        <f>IF($B9="no","",IF((OR(ISBLANK('A. Legal status'!Q9),'A. Legal status'!Q9="Select answer")),"",'A. Legal status'!Q9))</f>
        <v/>
      </c>
      <c r="R9" s="160" t="str">
        <f>IF($B9="no","",IF((OR(ISBLANK('A. Legal status'!R9),'A. Legal status'!R9="Select answer")),"",'A. Legal status'!R9))</f>
        <v/>
      </c>
      <c r="S9" s="160" t="str">
        <f>IF($B9="no","",IF((OR(ISBLANK('A. Legal status'!S9),'A. Legal status'!S9="Select answer")),"",'A. Legal status'!S9))</f>
        <v/>
      </c>
      <c r="T9" s="160" t="str">
        <f>IF($B9="no","",IF((OR(ISBLANK('A. Legal status'!T9),'A. Legal status'!T9="Select answer")),"",'A. Legal status'!T9))</f>
        <v/>
      </c>
      <c r="U9" s="160" t="str">
        <f>IF($B9="no","",IF((OR(ISBLANK('A. Legal status'!U9),'A. Legal status'!U9="Select answer")),"",'A. Legal status'!U9))</f>
        <v/>
      </c>
      <c r="V9" s="160" t="str">
        <f>IF($B9="no","",IF((OR(ISBLANK('A. Legal status'!V9),'A. Legal status'!V9="Select answer")),"",'A. Legal status'!V9))</f>
        <v/>
      </c>
      <c r="W9" s="160" t="str">
        <f>IF($B9="no","",IF((OR(ISBLANK('A. Legal status'!W9),'A. Legal status'!W9="Select answer")),"",'A. Legal status'!W9))</f>
        <v/>
      </c>
      <c r="X9" s="160" t="str">
        <f>IF($B9="no","",IF((OR(ISBLANK('A. Legal status'!X9),'A. Legal status'!X9="Select answer")),"",'A. Legal status'!X9))</f>
        <v/>
      </c>
      <c r="Y9" s="160" t="str">
        <f>IF($B9="no","",IF((OR(ISBLANK('A. Legal status'!Y9),'A. Legal status'!Y9="Select answer")),"",'A. Legal status'!Y9))</f>
        <v/>
      </c>
      <c r="Z9" s="160" t="str">
        <f>IF($B9="no","",IF((OR(ISBLANK('A. Legal status'!Z9),'A. Legal status'!Z9="Select answer")),"",'A. Legal status'!Z9))</f>
        <v/>
      </c>
      <c r="AA9" s="160" t="str">
        <f>IF($B9="no","",IF((OR(ISBLANK('A. Legal status'!AA9),'A. Legal status'!AA9="Select answer")),"",'A. Legal status'!AA9))</f>
        <v/>
      </c>
    </row>
    <row r="10" spans="1:27" hidden="1">
      <c r="A10" s="206" t="str">
        <f>'Adapted questions and answers'!$F10</f>
        <v>B1: Is the invention a unique technology?</v>
      </c>
      <c r="B10" s="207" t="str">
        <f>'Adapted questions and answers'!$P10</f>
        <v>no</v>
      </c>
      <c r="C10" s="160" t="str">
        <f>IF($B10="no","",IF((OR(ISBLANK('B. Technology'!C2),'B. Technology'!C2="Select answer")),"",'B. Technology'!C2))</f>
        <v/>
      </c>
      <c r="D10" s="160" t="str">
        <f>IF($B10="no","",IF((OR(ISBLANK('B. Technology'!D2),'B. Technology'!D2="Select answer")),"",'B. Technology'!D2))</f>
        <v/>
      </c>
      <c r="E10" s="160" t="str">
        <f>IF($B10="no","",IF((OR(ISBLANK('B. Technology'!E2),'B. Technology'!E2="Select answer")),"",'B. Technology'!E2))</f>
        <v/>
      </c>
      <c r="F10" s="160" t="str">
        <f>IF($B10="no","",IF((OR(ISBLANK('B. Technology'!F2),'B. Technology'!F2="Select answer")),"",'B. Technology'!F2))</f>
        <v/>
      </c>
      <c r="G10" s="160" t="str">
        <f>IF($B10="no","",IF((OR(ISBLANK('B. Technology'!G2),'B. Technology'!G2="Select answer")),"",'B. Technology'!G2))</f>
        <v/>
      </c>
      <c r="H10" s="160" t="str">
        <f>IF($B10="no","",IF((OR(ISBLANK('B. Technology'!H2),'B. Technology'!H2="Select answer")),"",'B. Technology'!H2))</f>
        <v/>
      </c>
      <c r="I10" s="160" t="str">
        <f>IF($B10="no","",IF((OR(ISBLANK('B. Technology'!I2),'B. Technology'!I2="Select answer")),"",'B. Technology'!I2))</f>
        <v/>
      </c>
      <c r="J10" s="160" t="str">
        <f>IF($B10="no","",IF((OR(ISBLANK('B. Technology'!J2),'B. Technology'!J2="Select answer")),"",'B. Technology'!J2))</f>
        <v/>
      </c>
      <c r="K10" s="160" t="str">
        <f>IF($B10="no","",IF((OR(ISBLANK('B. Technology'!K2),'B. Technology'!K2="Select answer")),"",'B. Technology'!K2))</f>
        <v/>
      </c>
      <c r="L10" s="160" t="str">
        <f>IF($B10="no","",IF((OR(ISBLANK('B. Technology'!L2),'B. Technology'!L2="Select answer")),"",'B. Technology'!L2))</f>
        <v/>
      </c>
      <c r="M10" s="160" t="str">
        <f>IF($B10="no","",IF((OR(ISBLANK('B. Technology'!M2),'B. Technology'!M2="Select answer")),"",'B. Technology'!M2))</f>
        <v/>
      </c>
      <c r="N10" s="160" t="str">
        <f>IF($B10="no","",IF((OR(ISBLANK('B. Technology'!N2),'B. Technology'!N2="Select answer")),"",'B. Technology'!N2))</f>
        <v/>
      </c>
      <c r="O10" s="160" t="str">
        <f>IF($B10="no","",IF((OR(ISBLANK('B. Technology'!O2),'B. Technology'!O2="Select answer")),"",'B. Technology'!O2))</f>
        <v/>
      </c>
      <c r="P10" s="160" t="str">
        <f>IF($B10="no","",IF((OR(ISBLANK('B. Technology'!P2),'B. Technology'!P2="Select answer")),"",'B. Technology'!P2))</f>
        <v/>
      </c>
      <c r="Q10" s="160" t="str">
        <f>IF($B10="no","",IF((OR(ISBLANK('B. Technology'!Q2),'B. Technology'!Q2="Select answer")),"",'B. Technology'!Q2))</f>
        <v/>
      </c>
      <c r="R10" s="160" t="str">
        <f>IF($B10="no","",IF((OR(ISBLANK('B. Technology'!R2),'B. Technology'!R2="Select answer")),"",'B. Technology'!R2))</f>
        <v/>
      </c>
      <c r="S10" s="160" t="str">
        <f>IF($B10="no","",IF((OR(ISBLANK('B. Technology'!S2),'B. Technology'!S2="Select answer")),"",'B. Technology'!S2))</f>
        <v/>
      </c>
      <c r="T10" s="160" t="str">
        <f>IF($B10="no","",IF((OR(ISBLANK('B. Technology'!T2),'B. Technology'!T2="Select answer")),"",'B. Technology'!T2))</f>
        <v/>
      </c>
      <c r="U10" s="160" t="str">
        <f>IF($B10="no","",IF((OR(ISBLANK('B. Technology'!U2),'B. Technology'!U2="Select answer")),"",'B. Technology'!U2))</f>
        <v/>
      </c>
      <c r="V10" s="160" t="str">
        <f>IF($B10="no","",IF((OR(ISBLANK('B. Technology'!V2),'B. Technology'!V2="Select answer")),"",'B. Technology'!V2))</f>
        <v/>
      </c>
      <c r="W10" s="160" t="str">
        <f>IF($B10="no","",IF((OR(ISBLANK('B. Technology'!W2),'B. Technology'!W2="Select answer")),"",'B. Technology'!W2))</f>
        <v/>
      </c>
      <c r="X10" s="160" t="str">
        <f>IF($B10="no","",IF((OR(ISBLANK('B. Technology'!X2),'B. Technology'!X2="Select answer")),"",'B. Technology'!X2))</f>
        <v/>
      </c>
      <c r="Y10" s="160" t="str">
        <f>IF($B10="no","",IF((OR(ISBLANK('B. Technology'!Y2),'B. Technology'!Y2="Select answer")),"",'B. Technology'!Y2))</f>
        <v/>
      </c>
      <c r="Z10" s="160" t="str">
        <f>IF($B10="no","",IF((OR(ISBLANK('B. Technology'!Z2),'B. Technology'!Z2="Select answer")),"",'B. Technology'!Z2))</f>
        <v/>
      </c>
      <c r="AA10" s="160" t="str">
        <f>IF($B10="no","",IF((OR(ISBLANK('B. Technology'!AA2),'B. Technology'!AA2="Select answer")),"",'B. Technology'!AA2))</f>
        <v/>
      </c>
    </row>
    <row r="11" spans="1:27">
      <c r="A11" s="206" t="str">
        <f>'Adapted questions and answers'!$F11</f>
        <v>B2: Is the invention technically superior to substitute technology?</v>
      </c>
      <c r="B11" s="207" t="str">
        <f>'Adapted questions and answers'!$P11</f>
        <v>yes</v>
      </c>
      <c r="C11" s="160" t="str">
        <f>IF($B11="no","",IF((OR(ISBLANK('B. Technology'!C3),'B. Technology'!C3="Select answer")),"",'B. Technology'!C3))</f>
        <v>4 - There is substitute technology which is not yet competitive</v>
      </c>
      <c r="D11" s="160" t="str">
        <f>IF($B11="no","",IF((OR(ISBLANK('B. Technology'!D3),'B. Technology'!D3="Select answer")),"",'B. Technology'!D3))</f>
        <v>2 - There is a reasonably wide area of substitute technology</v>
      </c>
      <c r="E11" s="160" t="str">
        <f>IF($B11="no","",IF((OR(ISBLANK('B. Technology'!E3),'B. Technology'!E3="Select answer")),"",'B. Technology'!E3))</f>
        <v/>
      </c>
      <c r="F11" s="160" t="str">
        <f>IF($B11="no","",IF((OR(ISBLANK('B. Technology'!F3),'B. Technology'!F3="Select answer")),"",'B. Technology'!F3))</f>
        <v/>
      </c>
      <c r="G11" s="160" t="str">
        <f>IF($B11="no","",IF((OR(ISBLANK('B. Technology'!G3),'B. Technology'!G3="Select answer")),"",'B. Technology'!G3))</f>
        <v/>
      </c>
      <c r="H11" s="160" t="str">
        <f>IF($B11="no","",IF((OR(ISBLANK('B. Technology'!H3),'B. Technology'!H3="Select answer")),"",'B. Technology'!H3))</f>
        <v/>
      </c>
      <c r="I11" s="160" t="str">
        <f>IF($B11="no","",IF((OR(ISBLANK('B. Technology'!I3),'B. Technology'!I3="Select answer")),"",'B. Technology'!I3))</f>
        <v/>
      </c>
      <c r="J11" s="160" t="str">
        <f>IF($B11="no","",IF((OR(ISBLANK('B. Technology'!J3),'B. Technology'!J3="Select answer")),"",'B. Technology'!J3))</f>
        <v/>
      </c>
      <c r="K11" s="160" t="str">
        <f>IF($B11="no","",IF((OR(ISBLANK('B. Technology'!K3),'B. Technology'!K3="Select answer")),"",'B. Technology'!K3))</f>
        <v/>
      </c>
      <c r="L11" s="160" t="str">
        <f>IF($B11="no","",IF((OR(ISBLANK('B. Technology'!L3),'B. Technology'!L3="Select answer")),"",'B. Technology'!L3))</f>
        <v/>
      </c>
      <c r="M11" s="160" t="str">
        <f>IF($B11="no","",IF((OR(ISBLANK('B. Technology'!M3),'B. Technology'!M3="Select answer")),"",'B. Technology'!M3))</f>
        <v/>
      </c>
      <c r="N11" s="160" t="str">
        <f>IF($B11="no","",IF((OR(ISBLANK('B. Technology'!N3),'B. Technology'!N3="Select answer")),"",'B. Technology'!N3))</f>
        <v/>
      </c>
      <c r="O11" s="160" t="str">
        <f>IF($B11="no","",IF((OR(ISBLANK('B. Technology'!O3),'B. Technology'!O3="Select answer")),"",'B. Technology'!O3))</f>
        <v/>
      </c>
      <c r="P11" s="160" t="str">
        <f>IF($B11="no","",IF((OR(ISBLANK('B. Technology'!P3),'B. Technology'!P3="Select answer")),"",'B. Technology'!P3))</f>
        <v/>
      </c>
      <c r="Q11" s="160" t="str">
        <f>IF($B11="no","",IF((OR(ISBLANK('B. Technology'!Q3),'B. Technology'!Q3="Select answer")),"",'B. Technology'!Q3))</f>
        <v/>
      </c>
      <c r="R11" s="160" t="str">
        <f>IF($B11="no","",IF((OR(ISBLANK('B. Technology'!R3),'B. Technology'!R3="Select answer")),"",'B. Technology'!R3))</f>
        <v/>
      </c>
      <c r="S11" s="160" t="str">
        <f>IF($B11="no","",IF((OR(ISBLANK('B. Technology'!S3),'B. Technology'!S3="Select answer")),"",'B. Technology'!S3))</f>
        <v/>
      </c>
      <c r="T11" s="160" t="str">
        <f>IF($B11="no","",IF((OR(ISBLANK('B. Technology'!T3),'B. Technology'!T3="Select answer")),"",'B. Technology'!T3))</f>
        <v/>
      </c>
      <c r="U11" s="160" t="str">
        <f>IF($B11="no","",IF((OR(ISBLANK('B. Technology'!U3),'B. Technology'!U3="Select answer")),"",'B. Technology'!U3))</f>
        <v/>
      </c>
      <c r="V11" s="160" t="str">
        <f>IF($B11="no","",IF((OR(ISBLANK('B. Technology'!V3),'B. Technology'!V3="Select answer")),"",'B. Technology'!V3))</f>
        <v/>
      </c>
      <c r="W11" s="160" t="str">
        <f>IF($B11="no","",IF((OR(ISBLANK('B. Technology'!W3),'B. Technology'!W3="Select answer")),"",'B. Technology'!W3))</f>
        <v/>
      </c>
      <c r="X11" s="160" t="str">
        <f>IF($B11="no","",IF((OR(ISBLANK('B. Technology'!X3),'B. Technology'!X3="Select answer")),"",'B. Technology'!X3))</f>
        <v/>
      </c>
      <c r="Y11" s="160" t="str">
        <f>IF($B11="no","",IF((OR(ISBLANK('B. Technology'!Y3),'B. Technology'!Y3="Select answer")),"",'B. Technology'!Y3))</f>
        <v/>
      </c>
      <c r="Z11" s="160" t="str">
        <f>IF($B11="no","",IF((OR(ISBLANK('B. Technology'!Z3),'B. Technology'!Z3="Select answer")),"",'B. Technology'!Z3))</f>
        <v/>
      </c>
      <c r="AA11" s="160" t="str">
        <f>IF($B11="no","",IF((OR(ISBLANK('B. Technology'!AA3),'B. Technology'!AA3="Select answer")),"",'B. Technology'!AA3))</f>
        <v/>
      </c>
    </row>
    <row r="12" spans="1:27">
      <c r="A12" s="206" t="str">
        <f>'Adapted questions and answers'!$F12</f>
        <v>B3: To what extent has the invention been tested?</v>
      </c>
      <c r="B12" s="207" t="str">
        <f>'Adapted questions and answers'!$P12</f>
        <v>yes</v>
      </c>
      <c r="C12" s="160" t="str">
        <f>IF($B12="no","",IF((OR(ISBLANK('B. Technology'!C4),'B. Technology'!C4="Select answer")),"",'B. Technology'!C4))</f>
        <v>3 - Production test has been completed</v>
      </c>
      <c r="D12" s="160" t="str">
        <f>IF($B12="no","",IF((OR(ISBLANK('B. Technology'!D4),'B. Technology'!D4="Select answer")),"",'B. Technology'!D4))</f>
        <v>3 - Production test has been completed</v>
      </c>
      <c r="E12" s="160" t="str">
        <f>IF($B12="no","",IF((OR(ISBLANK('B. Technology'!E4),'B. Technology'!E4="Select answer")),"",'B. Technology'!E4))</f>
        <v/>
      </c>
      <c r="F12" s="160" t="str">
        <f>IF($B12="no","",IF((OR(ISBLANK('B. Technology'!F4),'B. Technology'!F4="Select answer")),"",'B. Technology'!F4))</f>
        <v/>
      </c>
      <c r="G12" s="160" t="str">
        <f>IF($B12="no","",IF((OR(ISBLANK('B. Technology'!G4),'B. Technology'!G4="Select answer")),"",'B. Technology'!G4))</f>
        <v/>
      </c>
      <c r="H12" s="160" t="str">
        <f>IF($B12="no","",IF((OR(ISBLANK('B. Technology'!H4),'B. Technology'!H4="Select answer")),"",'B. Technology'!H4))</f>
        <v/>
      </c>
      <c r="I12" s="160" t="str">
        <f>IF($B12="no","",IF((OR(ISBLANK('B. Technology'!I4),'B. Technology'!I4="Select answer")),"",'B. Technology'!I4))</f>
        <v/>
      </c>
      <c r="J12" s="160" t="str">
        <f>IF($B12="no","",IF((OR(ISBLANK('B. Technology'!J4),'B. Technology'!J4="Select answer")),"",'B. Technology'!J4))</f>
        <v/>
      </c>
      <c r="K12" s="160" t="str">
        <f>IF($B12="no","",IF((OR(ISBLANK('B. Technology'!K4),'B. Technology'!K4="Select answer")),"",'B. Technology'!K4))</f>
        <v/>
      </c>
      <c r="L12" s="160" t="str">
        <f>IF($B12="no","",IF((OR(ISBLANK('B. Technology'!L4),'B. Technology'!L4="Select answer")),"",'B. Technology'!L4))</f>
        <v/>
      </c>
      <c r="M12" s="160" t="str">
        <f>IF($B12="no","",IF((OR(ISBLANK('B. Technology'!M4),'B. Technology'!M4="Select answer")),"",'B. Technology'!M4))</f>
        <v/>
      </c>
      <c r="N12" s="160" t="str">
        <f>IF($B12="no","",IF((OR(ISBLANK('B. Technology'!N4),'B. Technology'!N4="Select answer")),"",'B. Technology'!N4))</f>
        <v/>
      </c>
      <c r="O12" s="160" t="str">
        <f>IF($B12="no","",IF((OR(ISBLANK('B. Technology'!O4),'B. Technology'!O4="Select answer")),"",'B. Technology'!O4))</f>
        <v/>
      </c>
      <c r="P12" s="160" t="str">
        <f>IF($B12="no","",IF((OR(ISBLANK('B. Technology'!P4),'B. Technology'!P4="Select answer")),"",'B. Technology'!P4))</f>
        <v/>
      </c>
      <c r="Q12" s="160" t="str">
        <f>IF($B12="no","",IF((OR(ISBLANK('B. Technology'!Q4),'B. Technology'!Q4="Select answer")),"",'B. Technology'!Q4))</f>
        <v/>
      </c>
      <c r="R12" s="160" t="str">
        <f>IF($B12="no","",IF((OR(ISBLANK('B. Technology'!R4),'B. Technology'!R4="Select answer")),"",'B. Technology'!R4))</f>
        <v/>
      </c>
      <c r="S12" s="160" t="str">
        <f>IF($B12="no","",IF((OR(ISBLANK('B. Technology'!S4),'B. Technology'!S4="Select answer")),"",'B. Technology'!S4))</f>
        <v/>
      </c>
      <c r="T12" s="160" t="str">
        <f>IF($B12="no","",IF((OR(ISBLANK('B. Technology'!T4),'B. Technology'!T4="Select answer")),"",'B. Technology'!T4))</f>
        <v/>
      </c>
      <c r="U12" s="160" t="str">
        <f>IF($B12="no","",IF((OR(ISBLANK('B. Technology'!U4),'B. Technology'!U4="Select answer")),"",'B. Technology'!U4))</f>
        <v/>
      </c>
      <c r="V12" s="160" t="str">
        <f>IF($B12="no","",IF((OR(ISBLANK('B. Technology'!V4),'B. Technology'!V4="Select answer")),"",'B. Technology'!V4))</f>
        <v/>
      </c>
      <c r="W12" s="160" t="str">
        <f>IF($B12="no","",IF((OR(ISBLANK('B. Technology'!W4),'B. Technology'!W4="Select answer")),"",'B. Technology'!W4))</f>
        <v/>
      </c>
      <c r="X12" s="160" t="str">
        <f>IF($B12="no","",IF((OR(ISBLANK('B. Technology'!X4),'B. Technology'!X4="Select answer")),"",'B. Technology'!X4))</f>
        <v/>
      </c>
      <c r="Y12" s="160" t="str">
        <f>IF($B12="no","",IF((OR(ISBLANK('B. Technology'!Y4),'B. Technology'!Y4="Select answer")),"",'B. Technology'!Y4))</f>
        <v/>
      </c>
      <c r="Z12" s="160" t="str">
        <f>IF($B12="no","",IF((OR(ISBLANK('B. Technology'!Z4),'B. Technology'!Z4="Select answer")),"",'B. Technology'!Z4))</f>
        <v/>
      </c>
      <c r="AA12" s="160" t="str">
        <f>IF($B12="no","",IF((OR(ISBLANK('B. Technology'!AA4),'B. Technology'!AA4="Select answer")),"",'B. Technology'!AA4))</f>
        <v/>
      </c>
    </row>
    <row r="13" spans="1:27">
      <c r="A13" s="206" t="str">
        <f>'Adapted questions and answers'!$F13</f>
        <v>B4: Does the patented technology call for new skills, qualifications, or production equipment?</v>
      </c>
      <c r="B13" s="207" t="str">
        <f>'Adapted questions and answers'!$P13</f>
        <v>yes</v>
      </c>
      <c r="C13" s="160" t="str">
        <f>IF($B13="no","",IF((OR(ISBLANK('B. Technology'!C5),'B. Technology'!C5="Select answer")),"",'B. Technology'!C5))</f>
        <v>3 - Some development of production processes is required before the patent can be utilised</v>
      </c>
      <c r="D13" s="160" t="str">
        <f>IF($B13="no","",IF((OR(ISBLANK('B. Technology'!D5),'B. Technology'!D5="Select answer")),"",'B. Technology'!D5))</f>
        <v>4 - Only slight development of production processes is required before the patent can be utilised</v>
      </c>
      <c r="E13" s="160" t="str">
        <f>IF($B13="no","",IF((OR(ISBLANK('B. Technology'!E5),'B. Technology'!E5="Select answer")),"",'B. Technology'!E5))</f>
        <v/>
      </c>
      <c r="F13" s="160" t="str">
        <f>IF($B13="no","",IF((OR(ISBLANK('B. Technology'!F5),'B. Technology'!F5="Select answer")),"",'B. Technology'!F5))</f>
        <v/>
      </c>
      <c r="G13" s="160" t="str">
        <f>IF($B13="no","",IF((OR(ISBLANK('B. Technology'!G5),'B. Technology'!G5="Select answer")),"",'B. Technology'!G5))</f>
        <v/>
      </c>
      <c r="H13" s="160" t="str">
        <f>IF($B13="no","",IF((OR(ISBLANK('B. Technology'!H5),'B. Technology'!H5="Select answer")),"",'B. Technology'!H5))</f>
        <v/>
      </c>
      <c r="I13" s="160" t="str">
        <f>IF($B13="no","",IF((OR(ISBLANK('B. Technology'!I5),'B. Technology'!I5="Select answer")),"",'B. Technology'!I5))</f>
        <v/>
      </c>
      <c r="J13" s="160" t="str">
        <f>IF($B13="no","",IF((OR(ISBLANK('B. Technology'!J5),'B. Technology'!J5="Select answer")),"",'B. Technology'!J5))</f>
        <v/>
      </c>
      <c r="K13" s="160" t="str">
        <f>IF($B13="no","",IF((OR(ISBLANK('B. Technology'!K5),'B. Technology'!K5="Select answer")),"",'B. Technology'!K5))</f>
        <v/>
      </c>
      <c r="L13" s="160" t="str">
        <f>IF($B13="no","",IF((OR(ISBLANK('B. Technology'!L5),'B. Technology'!L5="Select answer")),"",'B. Technology'!L5))</f>
        <v/>
      </c>
      <c r="M13" s="160" t="str">
        <f>IF($B13="no","",IF((OR(ISBLANK('B. Technology'!M5),'B. Technology'!M5="Select answer")),"",'B. Technology'!M5))</f>
        <v/>
      </c>
      <c r="N13" s="160" t="str">
        <f>IF($B13="no","",IF((OR(ISBLANK('B. Technology'!N5),'B. Technology'!N5="Select answer")),"",'B. Technology'!N5))</f>
        <v/>
      </c>
      <c r="O13" s="160" t="str">
        <f>IF($B13="no","",IF((OR(ISBLANK('B. Technology'!O5),'B. Technology'!O5="Select answer")),"",'B. Technology'!O5))</f>
        <v/>
      </c>
      <c r="P13" s="160" t="str">
        <f>IF($B13="no","",IF((OR(ISBLANK('B. Technology'!P5),'B. Technology'!P5="Select answer")),"",'B. Technology'!P5))</f>
        <v/>
      </c>
      <c r="Q13" s="160" t="str">
        <f>IF($B13="no","",IF((OR(ISBLANK('B. Technology'!Q5),'B. Technology'!Q5="Select answer")),"",'B. Technology'!Q5))</f>
        <v/>
      </c>
      <c r="R13" s="160" t="str">
        <f>IF($B13="no","",IF((OR(ISBLANK('B. Technology'!R5),'B. Technology'!R5="Select answer")),"",'B. Technology'!R5))</f>
        <v/>
      </c>
      <c r="S13" s="160" t="str">
        <f>IF($B13="no","",IF((OR(ISBLANK('B. Technology'!S5),'B. Technology'!S5="Select answer")),"",'B. Technology'!S5))</f>
        <v/>
      </c>
      <c r="T13" s="160" t="str">
        <f>IF($B13="no","",IF((OR(ISBLANK('B. Technology'!T5),'B. Technology'!T5="Select answer")),"",'B. Technology'!T5))</f>
        <v/>
      </c>
      <c r="U13" s="160" t="str">
        <f>IF($B13="no","",IF((OR(ISBLANK('B. Technology'!U5),'B. Technology'!U5="Select answer")),"",'B. Technology'!U5))</f>
        <v/>
      </c>
      <c r="V13" s="160" t="str">
        <f>IF($B13="no","",IF((OR(ISBLANK('B. Technology'!V5),'B. Technology'!V5="Select answer")),"",'B. Technology'!V5))</f>
        <v/>
      </c>
      <c r="W13" s="160" t="str">
        <f>IF($B13="no","",IF((OR(ISBLANK('B. Technology'!W5),'B. Technology'!W5="Select answer")),"",'B. Technology'!W5))</f>
        <v/>
      </c>
      <c r="X13" s="160" t="str">
        <f>IF($B13="no","",IF((OR(ISBLANK('B. Technology'!X5),'B. Technology'!X5="Select answer")),"",'B. Technology'!X5))</f>
        <v/>
      </c>
      <c r="Y13" s="160" t="str">
        <f>IF($B13="no","",IF((OR(ISBLANK('B. Technology'!Y5),'B. Technology'!Y5="Select answer")),"",'B. Technology'!Y5))</f>
        <v/>
      </c>
      <c r="Z13" s="160" t="str">
        <f>IF($B13="no","",IF((OR(ISBLANK('B. Technology'!Z5),'B. Technology'!Z5="Select answer")),"",'B. Technology'!Z5))</f>
        <v/>
      </c>
      <c r="AA13" s="160" t="str">
        <f>IF($B13="no","",IF((OR(ISBLANK('B. Technology'!AA5),'B. Technology'!AA5="Select answer")),"",'B. Technology'!AA5))</f>
        <v/>
      </c>
    </row>
    <row r="14" spans="1:27">
      <c r="A14" s="206" t="str">
        <f>'Adapted questions and answers'!$F14</f>
        <v>B5: How  much  time is required before the patented technology can be commercially worked?</v>
      </c>
      <c r="B14" s="207" t="str">
        <f>'Adapted questions and answers'!$P14</f>
        <v>yes</v>
      </c>
      <c r="C14" s="142">
        <f>IF($B14="no","",IF((OR(ISBLANK('B. Technology'!C6),'B. Technology'!C6="Select answer")),"",'B. Technology'!C6))</f>
        <v>2.5</v>
      </c>
      <c r="D14" s="142">
        <f>IF($B14="no","",IF((OR(ISBLANK('B. Technology'!D6),'B. Technology'!D6="Select answer")),"",'B. Technology'!D6))</f>
        <v>0</v>
      </c>
      <c r="E14" s="142" t="str">
        <f>IF($B14="no","",IF((OR(ISBLANK('B. Technology'!E6),'B. Technology'!E6="Select answer")),"",'B. Technology'!E6))</f>
        <v/>
      </c>
      <c r="F14" s="142" t="str">
        <f>IF($B14="no","",IF((OR(ISBLANK('B. Technology'!F6),'B. Technology'!F6="Select answer")),"",'B. Technology'!F6))</f>
        <v/>
      </c>
      <c r="G14" s="142" t="str">
        <f>IF($B14="no","",IF((OR(ISBLANK('B. Technology'!G6),'B. Technology'!G6="Select answer")),"",'B. Technology'!G6))</f>
        <v/>
      </c>
      <c r="H14" s="142" t="str">
        <f>IF($B14="no","",IF((OR(ISBLANK('B. Technology'!H6),'B. Technology'!H6="Select answer")),"",'B. Technology'!H6))</f>
        <v/>
      </c>
      <c r="I14" s="142" t="str">
        <f>IF($B14="no","",IF((OR(ISBLANK('B. Technology'!I6),'B. Technology'!I6="Select answer")),"",'B. Technology'!I6))</f>
        <v/>
      </c>
      <c r="J14" s="142" t="str">
        <f>IF($B14="no","",IF((OR(ISBLANK('B. Technology'!J6),'B. Technology'!J6="Select answer")),"",'B. Technology'!J6))</f>
        <v/>
      </c>
      <c r="K14" s="142" t="str">
        <f>IF($B14="no","",IF((OR(ISBLANK('B. Technology'!K6),'B. Technology'!K6="Select answer")),"",'B. Technology'!K6))</f>
        <v/>
      </c>
      <c r="L14" s="142" t="str">
        <f>IF($B14="no","",IF((OR(ISBLANK('B. Technology'!L6),'B. Technology'!L6="Select answer")),"",'B. Technology'!L6))</f>
        <v/>
      </c>
      <c r="M14" s="142" t="str">
        <f>IF($B14="no","",IF((OR(ISBLANK('B. Technology'!M6),'B. Technology'!M6="Select answer")),"",'B. Technology'!M6))</f>
        <v/>
      </c>
      <c r="N14" s="142" t="str">
        <f>IF($B14="no","",IF((OR(ISBLANK('B. Technology'!N6),'B. Technology'!N6="Select answer")),"",'B. Technology'!N6))</f>
        <v/>
      </c>
      <c r="O14" s="142" t="str">
        <f>IF($B14="no","",IF((OR(ISBLANK('B. Technology'!O6),'B. Technology'!O6="Select answer")),"",'B. Technology'!O6))</f>
        <v/>
      </c>
      <c r="P14" s="142" t="str">
        <f>IF($B14="no","",IF((OR(ISBLANK('B. Technology'!P6),'B. Technology'!P6="Select answer")),"",'B. Technology'!P6))</f>
        <v/>
      </c>
      <c r="Q14" s="142" t="str">
        <f>IF($B14="no","",IF((OR(ISBLANK('B. Technology'!Q6),'B. Technology'!Q6="Select answer")),"",'B. Technology'!Q6))</f>
        <v/>
      </c>
      <c r="R14" s="142" t="str">
        <f>IF($B14="no","",IF((OR(ISBLANK('B. Technology'!R6),'B. Technology'!R6="Select answer")),"",'B. Technology'!R6))</f>
        <v/>
      </c>
      <c r="S14" s="142" t="str">
        <f>IF($B14="no","",IF((OR(ISBLANK('B. Technology'!S6),'B. Technology'!S6="Select answer")),"",'B. Technology'!S6))</f>
        <v/>
      </c>
      <c r="T14" s="142" t="str">
        <f>IF($B14="no","",IF((OR(ISBLANK('B. Technology'!T6),'B. Technology'!T6="Select answer")),"",'B. Technology'!T6))</f>
        <v/>
      </c>
      <c r="U14" s="142" t="str">
        <f>IF($B14="no","",IF((OR(ISBLANK('B. Technology'!U6),'B. Technology'!U6="Select answer")),"",'B. Technology'!U6))</f>
        <v/>
      </c>
      <c r="V14" s="142" t="str">
        <f>IF($B14="no","",IF((OR(ISBLANK('B. Technology'!V6),'B. Technology'!V6="Select answer")),"",'B. Technology'!V6))</f>
        <v/>
      </c>
      <c r="W14" s="142" t="str">
        <f>IF($B14="no","",IF((OR(ISBLANK('B. Technology'!W6),'B. Technology'!W6="Select answer")),"",'B. Technology'!W6))</f>
        <v/>
      </c>
      <c r="X14" s="142" t="str">
        <f>IF($B14="no","",IF((OR(ISBLANK('B. Technology'!X6),'B. Technology'!X6="Select answer")),"",'B. Technology'!X6))</f>
        <v/>
      </c>
      <c r="Y14" s="142" t="str">
        <f>IF($B14="no","",IF((OR(ISBLANK('B. Technology'!Y6),'B. Technology'!Y6="Select answer")),"",'B. Technology'!Y6))</f>
        <v/>
      </c>
      <c r="Z14" s="142" t="str">
        <f>IF($B14="no","",IF((OR(ISBLANK('B. Technology'!Z6),'B. Technology'!Z6="Select answer")),"",'B. Technology'!Z6))</f>
        <v/>
      </c>
      <c r="AA14" s="142" t="str">
        <f>IF($B14="no","",IF((OR(ISBLANK('B. Technology'!AA6),'B. Technology'!AA6="Select answer")),"",'B. Technology'!AA6))</f>
        <v/>
      </c>
    </row>
    <row r="15" spans="1:27">
      <c r="A15" s="206" t="str">
        <f>'Adapted questions and answers'!$F15</f>
        <v>B6: Are infringing copycat products easy to produce?</v>
      </c>
      <c r="B15" s="207" t="str">
        <f>'Adapted questions and answers'!$P15</f>
        <v>yes</v>
      </c>
      <c r="C15" s="160" t="str">
        <f>IF($B15="no","",IF((OR(ISBLANK('B. Technology'!C7),'B. Technology'!C7="Select answer")),"",'B. Technology'!C7))</f>
        <v>2 - The technology is easy to copy and produce</v>
      </c>
      <c r="D15" s="160" t="str">
        <f>IF($B15="no","",IF((OR(ISBLANK('B. Technology'!D7),'B. Technology'!D7="Select answer")),"",'B. Technology'!D7))</f>
        <v>4 - The technology is complex and difficult to copy and produce</v>
      </c>
      <c r="E15" s="160" t="str">
        <f>IF($B15="no","",IF((OR(ISBLANK('B. Technology'!E7),'B. Technology'!E7="Select answer")),"",'B. Technology'!E7))</f>
        <v/>
      </c>
      <c r="F15" s="160" t="str">
        <f>IF($B15="no","",IF((OR(ISBLANK('B. Technology'!F7),'B. Technology'!F7="Select answer")),"",'B. Technology'!F7))</f>
        <v/>
      </c>
      <c r="G15" s="160" t="str">
        <f>IF($B15="no","",IF((OR(ISBLANK('B. Technology'!G7),'B. Technology'!G7="Select answer")),"",'B. Technology'!G7))</f>
        <v/>
      </c>
      <c r="H15" s="160" t="str">
        <f>IF($B15="no","",IF((OR(ISBLANK('B. Technology'!H7),'B. Technology'!H7="Select answer")),"",'B. Technology'!H7))</f>
        <v/>
      </c>
      <c r="I15" s="160" t="str">
        <f>IF($B15="no","",IF((OR(ISBLANK('B. Technology'!I7),'B. Technology'!I7="Select answer")),"",'B. Technology'!I7))</f>
        <v/>
      </c>
      <c r="J15" s="160" t="str">
        <f>IF($B15="no","",IF((OR(ISBLANK('B. Technology'!J7),'B. Technology'!J7="Select answer")),"",'B. Technology'!J7))</f>
        <v/>
      </c>
      <c r="K15" s="160" t="str">
        <f>IF($B15="no","",IF((OR(ISBLANK('B. Technology'!K7),'B. Technology'!K7="Select answer")),"",'B. Technology'!K7))</f>
        <v/>
      </c>
      <c r="L15" s="160" t="str">
        <f>IF($B15="no","",IF((OR(ISBLANK('B. Technology'!L7),'B. Technology'!L7="Select answer")),"",'B. Technology'!L7))</f>
        <v/>
      </c>
      <c r="M15" s="160" t="str">
        <f>IF($B15="no","",IF((OR(ISBLANK('B. Technology'!M7),'B. Technology'!M7="Select answer")),"",'B. Technology'!M7))</f>
        <v/>
      </c>
      <c r="N15" s="160" t="str">
        <f>IF($B15="no","",IF((OR(ISBLANK('B. Technology'!N7),'B. Technology'!N7="Select answer")),"",'B. Technology'!N7))</f>
        <v/>
      </c>
      <c r="O15" s="160" t="str">
        <f>IF($B15="no","",IF((OR(ISBLANK('B. Technology'!O7),'B. Technology'!O7="Select answer")),"",'B. Technology'!O7))</f>
        <v/>
      </c>
      <c r="P15" s="160" t="str">
        <f>IF($B15="no","",IF((OR(ISBLANK('B. Technology'!P7),'B. Technology'!P7="Select answer")),"",'B. Technology'!P7))</f>
        <v/>
      </c>
      <c r="Q15" s="160" t="str">
        <f>IF($B15="no","",IF((OR(ISBLANK('B. Technology'!Q7),'B. Technology'!Q7="Select answer")),"",'B. Technology'!Q7))</f>
        <v/>
      </c>
      <c r="R15" s="160" t="str">
        <f>IF($B15="no","",IF((OR(ISBLANK('B. Technology'!R7),'B. Technology'!R7="Select answer")),"",'B. Technology'!R7))</f>
        <v/>
      </c>
      <c r="S15" s="160" t="str">
        <f>IF($B15="no","",IF((OR(ISBLANK('B. Technology'!S7),'B. Technology'!S7="Select answer")),"",'B. Technology'!S7))</f>
        <v/>
      </c>
      <c r="T15" s="160" t="str">
        <f>IF($B15="no","",IF((OR(ISBLANK('B. Technology'!T7),'B. Technology'!T7="Select answer")),"",'B. Technology'!T7))</f>
        <v/>
      </c>
      <c r="U15" s="160" t="str">
        <f>IF($B15="no","",IF((OR(ISBLANK('B. Technology'!U7),'B. Technology'!U7="Select answer")),"",'B. Technology'!U7))</f>
        <v/>
      </c>
      <c r="V15" s="160" t="str">
        <f>IF($B15="no","",IF((OR(ISBLANK('B. Technology'!V7),'B. Technology'!V7="Select answer")),"",'B. Technology'!V7))</f>
        <v/>
      </c>
      <c r="W15" s="160" t="str">
        <f>IF($B15="no","",IF((OR(ISBLANK('B. Technology'!W7),'B. Technology'!W7="Select answer")),"",'B. Technology'!W7))</f>
        <v/>
      </c>
      <c r="X15" s="160" t="str">
        <f>IF($B15="no","",IF((OR(ISBLANK('B. Technology'!X7),'B. Technology'!X7="Select answer")),"",'B. Technology'!X7))</f>
        <v/>
      </c>
      <c r="Y15" s="160" t="str">
        <f>IF($B15="no","",IF((OR(ISBLANK('B. Technology'!Y7),'B. Technology'!Y7="Select answer")),"",'B. Technology'!Y7))</f>
        <v/>
      </c>
      <c r="Z15" s="160" t="str">
        <f>IF($B15="no","",IF((OR(ISBLANK('B. Technology'!Z7),'B. Technology'!Z7="Select answer")),"",'B. Technology'!Z7))</f>
        <v/>
      </c>
      <c r="AA15" s="160" t="str">
        <f>IF($B15="no","",IF((OR(ISBLANK('B. Technology'!AA7),'B. Technology'!AA7="Select answer")),"",'B. Technology'!AA7))</f>
        <v/>
      </c>
    </row>
    <row r="16" spans="1:27">
      <c r="A16" s="206" t="str">
        <f>'Adapted questions and answers'!$F16</f>
        <v>B7: Are products of infringing nature easy to identify?</v>
      </c>
      <c r="B16" s="207" t="str">
        <f>'Adapted questions and answers'!$P16</f>
        <v>yes</v>
      </c>
      <c r="C16" s="160" t="str">
        <f>IF($B16="no","",IF((OR(ISBLANK('B. Technology'!C8),'B. Technology'!C8="Select answer")),"",'B. Technology'!C8))</f>
        <v>2 - It is difficult but not impossible to identify infringing copycat products</v>
      </c>
      <c r="D16" s="160" t="str">
        <f>IF($B16="no","",IF((OR(ISBLANK('B. Technology'!D8),'B. Technology'!D8="Select answer")),"",'B. Technology'!D8))</f>
        <v>3 - It is comparatively easy to identify infringing copycat products</v>
      </c>
      <c r="E16" s="160" t="str">
        <f>IF($B16="no","",IF((OR(ISBLANK('B. Technology'!E8),'B. Technology'!E8="Select answer")),"",'B. Technology'!E8))</f>
        <v/>
      </c>
      <c r="F16" s="160" t="str">
        <f>IF($B16="no","",IF((OR(ISBLANK('B. Technology'!F8),'B. Technology'!F8="Select answer")),"",'B. Technology'!F8))</f>
        <v/>
      </c>
      <c r="G16" s="160" t="str">
        <f>IF($B16="no","",IF((OR(ISBLANK('B. Technology'!G8),'B. Technology'!G8="Select answer")),"",'B. Technology'!G8))</f>
        <v/>
      </c>
      <c r="H16" s="160" t="str">
        <f>IF($B16="no","",IF((OR(ISBLANK('B. Technology'!H8),'B. Technology'!H8="Select answer")),"",'B. Technology'!H8))</f>
        <v/>
      </c>
      <c r="I16" s="160" t="str">
        <f>IF($B16="no","",IF((OR(ISBLANK('B. Technology'!I8),'B. Technology'!I8="Select answer")),"",'B. Technology'!I8))</f>
        <v/>
      </c>
      <c r="J16" s="160" t="str">
        <f>IF($B16="no","",IF((OR(ISBLANK('B. Technology'!J8),'B. Technology'!J8="Select answer")),"",'B. Technology'!J8))</f>
        <v/>
      </c>
      <c r="K16" s="160" t="str">
        <f>IF($B16="no","",IF((OR(ISBLANK('B. Technology'!K8),'B. Technology'!K8="Select answer")),"",'B. Technology'!K8))</f>
        <v/>
      </c>
      <c r="L16" s="160" t="str">
        <f>IF($B16="no","",IF((OR(ISBLANK('B. Technology'!L8),'B. Technology'!L8="Select answer")),"",'B. Technology'!L8))</f>
        <v/>
      </c>
      <c r="M16" s="160" t="str">
        <f>IF($B16="no","",IF((OR(ISBLANK('B. Technology'!M8),'B. Technology'!M8="Select answer")),"",'B. Technology'!M8))</f>
        <v/>
      </c>
      <c r="N16" s="160" t="str">
        <f>IF($B16="no","",IF((OR(ISBLANK('B. Technology'!N8),'B. Technology'!N8="Select answer")),"",'B. Technology'!N8))</f>
        <v/>
      </c>
      <c r="O16" s="160" t="str">
        <f>IF($B16="no","",IF((OR(ISBLANK('B. Technology'!O8),'B. Technology'!O8="Select answer")),"",'B. Technology'!O8))</f>
        <v/>
      </c>
      <c r="P16" s="160" t="str">
        <f>IF($B16="no","",IF((OR(ISBLANK('B. Technology'!P8),'B. Technology'!P8="Select answer")),"",'B. Technology'!P8))</f>
        <v/>
      </c>
      <c r="Q16" s="160" t="str">
        <f>IF($B16="no","",IF((OR(ISBLANK('B. Technology'!Q8),'B. Technology'!Q8="Select answer")),"",'B. Technology'!Q8))</f>
        <v/>
      </c>
      <c r="R16" s="160" t="str">
        <f>IF($B16="no","",IF((OR(ISBLANK('B. Technology'!R8),'B. Technology'!R8="Select answer")),"",'B. Technology'!R8))</f>
        <v/>
      </c>
      <c r="S16" s="160" t="str">
        <f>IF($B16="no","",IF((OR(ISBLANK('B. Technology'!S8),'B. Technology'!S8="Select answer")),"",'B. Technology'!S8))</f>
        <v/>
      </c>
      <c r="T16" s="160" t="str">
        <f>IF($B16="no","",IF((OR(ISBLANK('B. Technology'!T8),'B. Technology'!T8="Select answer")),"",'B. Technology'!T8))</f>
        <v/>
      </c>
      <c r="U16" s="160" t="str">
        <f>IF($B16="no","",IF((OR(ISBLANK('B. Technology'!U8),'B. Technology'!U8="Select answer")),"",'B. Technology'!U8))</f>
        <v/>
      </c>
      <c r="V16" s="160" t="str">
        <f>IF($B16="no","",IF((OR(ISBLANK('B. Technology'!V8),'B. Technology'!V8="Select answer")),"",'B. Technology'!V8))</f>
        <v/>
      </c>
      <c r="W16" s="160" t="str">
        <f>IF($B16="no","",IF((OR(ISBLANK('B. Technology'!W8),'B. Technology'!W8="Select answer")),"",'B. Technology'!W8))</f>
        <v/>
      </c>
      <c r="X16" s="160" t="str">
        <f>IF($B16="no","",IF((OR(ISBLANK('B. Technology'!X8),'B. Technology'!X8="Select answer")),"",'B. Technology'!X8))</f>
        <v/>
      </c>
      <c r="Y16" s="160" t="str">
        <f>IF($B16="no","",IF((OR(ISBLANK('B. Technology'!Y8),'B. Technology'!Y8="Select answer")),"",'B. Technology'!Y8))</f>
        <v/>
      </c>
      <c r="Z16" s="160" t="str">
        <f>IF($B16="no","",IF((OR(ISBLANK('B. Technology'!Z8),'B. Technology'!Z8="Select answer")),"",'B. Technology'!Z8))</f>
        <v/>
      </c>
      <c r="AA16" s="160" t="str">
        <f>IF($B16="no","",IF((OR(ISBLANK('B. Technology'!AA8),'B. Technology'!AA8="Select answer")),"",'B. Technology'!AA8))</f>
        <v/>
      </c>
    </row>
    <row r="17" spans="1:27">
      <c r="A17" s="206" t="str">
        <f>'Adapted questions and answers'!$F17</f>
        <v>B8: Does deployment of the technology depend on licence agreements  with others?</v>
      </c>
      <c r="B17" s="207" t="str">
        <f>'Adapted questions and answers'!$P17</f>
        <v>yes</v>
      </c>
      <c r="C17" s="160" t="str">
        <f>IF($B17="no","",IF((OR(ISBLANK('B. Technology'!C9),'B. Technology'!C9="Select answer")),"",'B. Technology'!C9))</f>
        <v>4 - Use of the patent is dependent on licence agreements, but not with competitors</v>
      </c>
      <c r="D17" s="160" t="str">
        <f>IF($B17="no","",IF((OR(ISBLANK('B. Technology'!D9),'B. Technology'!D9="Select answer")),"",'B. Technology'!D9))</f>
        <v>2 - Use of the patent is dependent on some licence agreements with competitors</v>
      </c>
      <c r="E17" s="160" t="str">
        <f>IF($B17="no","",IF((OR(ISBLANK('B. Technology'!E9),'B. Technology'!E9="Select answer")),"",'B. Technology'!E9))</f>
        <v/>
      </c>
      <c r="F17" s="160" t="str">
        <f>IF($B17="no","",IF((OR(ISBLANK('B. Technology'!F9),'B. Technology'!F9="Select answer")),"",'B. Technology'!F9))</f>
        <v/>
      </c>
      <c r="G17" s="160" t="str">
        <f>IF($B17="no","",IF((OR(ISBLANK('B. Technology'!G9),'B. Technology'!G9="Select answer")),"",'B. Technology'!G9))</f>
        <v/>
      </c>
      <c r="H17" s="160" t="str">
        <f>IF($B17="no","",IF((OR(ISBLANK('B. Technology'!H9),'B. Technology'!H9="Select answer")),"",'B. Technology'!H9))</f>
        <v/>
      </c>
      <c r="I17" s="160" t="str">
        <f>IF($B17="no","",IF((OR(ISBLANK('B. Technology'!I9),'B. Technology'!I9="Select answer")),"",'B. Technology'!I9))</f>
        <v/>
      </c>
      <c r="J17" s="160" t="str">
        <f>IF($B17="no","",IF((OR(ISBLANK('B. Technology'!J9),'B. Technology'!J9="Select answer")),"",'B. Technology'!J9))</f>
        <v/>
      </c>
      <c r="K17" s="160" t="str">
        <f>IF($B17="no","",IF((OR(ISBLANK('B. Technology'!K9),'B. Technology'!K9="Select answer")),"",'B. Technology'!K9))</f>
        <v/>
      </c>
      <c r="L17" s="160" t="str">
        <f>IF($B17="no","",IF((OR(ISBLANK('B. Technology'!L9),'B. Technology'!L9="Select answer")),"",'B. Technology'!L9))</f>
        <v/>
      </c>
      <c r="M17" s="160" t="str">
        <f>IF($B17="no","",IF((OR(ISBLANK('B. Technology'!M9),'B. Technology'!M9="Select answer")),"",'B. Technology'!M9))</f>
        <v/>
      </c>
      <c r="N17" s="160" t="str">
        <f>IF($B17="no","",IF((OR(ISBLANK('B. Technology'!N9),'B. Technology'!N9="Select answer")),"",'B. Technology'!N9))</f>
        <v/>
      </c>
      <c r="O17" s="160" t="str">
        <f>IF($B17="no","",IF((OR(ISBLANK('B. Technology'!O9),'B. Technology'!O9="Select answer")),"",'B. Technology'!O9))</f>
        <v/>
      </c>
      <c r="P17" s="160" t="str">
        <f>IF($B17="no","",IF((OR(ISBLANK('B. Technology'!P9),'B. Technology'!P9="Select answer")),"",'B. Technology'!P9))</f>
        <v/>
      </c>
      <c r="Q17" s="160" t="str">
        <f>IF($B17="no","",IF((OR(ISBLANK('B. Technology'!Q9),'B. Technology'!Q9="Select answer")),"",'B. Technology'!Q9))</f>
        <v/>
      </c>
      <c r="R17" s="160" t="str">
        <f>IF($B17="no","",IF((OR(ISBLANK('B. Technology'!R9),'B. Technology'!R9="Select answer")),"",'B. Technology'!R9))</f>
        <v/>
      </c>
      <c r="S17" s="160" t="str">
        <f>IF($B17="no","",IF((OR(ISBLANK('B. Technology'!S9),'B. Technology'!S9="Select answer")),"",'B. Technology'!S9))</f>
        <v/>
      </c>
      <c r="T17" s="160" t="str">
        <f>IF($B17="no","",IF((OR(ISBLANK('B. Technology'!T9),'B. Technology'!T9="Select answer")),"",'B. Technology'!T9))</f>
        <v/>
      </c>
      <c r="U17" s="160" t="str">
        <f>IF($B17="no","",IF((OR(ISBLANK('B. Technology'!U9),'B. Technology'!U9="Select answer")),"",'B. Technology'!U9))</f>
        <v/>
      </c>
      <c r="V17" s="160" t="str">
        <f>IF($B17="no","",IF((OR(ISBLANK('B. Technology'!V9),'B. Technology'!V9="Select answer")),"",'B. Technology'!V9))</f>
        <v/>
      </c>
      <c r="W17" s="160" t="str">
        <f>IF($B17="no","",IF((OR(ISBLANK('B. Technology'!W9),'B. Technology'!W9="Select answer")),"",'B. Technology'!W9))</f>
        <v/>
      </c>
      <c r="X17" s="160" t="str">
        <f>IF($B17="no","",IF((OR(ISBLANK('B. Technology'!X9),'B. Technology'!X9="Select answer")),"",'B. Technology'!X9))</f>
        <v/>
      </c>
      <c r="Y17" s="160" t="str">
        <f>IF($B17="no","",IF((OR(ISBLANK('B. Technology'!Y9),'B. Technology'!Y9="Select answer")),"",'B. Technology'!Y9))</f>
        <v/>
      </c>
      <c r="Z17" s="160" t="str">
        <f>IF($B17="no","",IF((OR(ISBLANK('B. Technology'!Z9),'B. Technology'!Z9="Select answer")),"",'B. Technology'!Z9))</f>
        <v/>
      </c>
      <c r="AA17" s="160" t="str">
        <f>IF($B17="no","",IF((OR(ISBLANK('B. Technology'!AA9),'B. Technology'!AA9="Select answer")),"",'B. Technology'!AA9))</f>
        <v/>
      </c>
    </row>
    <row r="18" spans="1:27" hidden="1">
      <c r="A18" s="206" t="str">
        <f>'Adapted questions and answers'!$F18</f>
        <v>B9: Does the technology have marketing value (customer value)?</v>
      </c>
      <c r="B18" s="207" t="str">
        <f>'Adapted questions and answers'!$P18</f>
        <v>no</v>
      </c>
      <c r="C18" s="160" t="str">
        <f>IF($B18="no","",IF((OR(ISBLANK('B. Technology'!C10),'B. Technology'!C10="Select answer")),"",'B. Technology'!C10))</f>
        <v/>
      </c>
      <c r="D18" s="160" t="str">
        <f>IF($B18="no","",IF((OR(ISBLANK('B. Technology'!D10),'B. Technology'!D10="Select answer")),"",'B. Technology'!D10))</f>
        <v/>
      </c>
      <c r="E18" s="160" t="str">
        <f>IF($B18="no","",IF((OR(ISBLANK('B. Technology'!E10),'B. Technology'!E10="Select answer")),"",'B. Technology'!E10))</f>
        <v/>
      </c>
      <c r="F18" s="160" t="str">
        <f>IF($B18="no","",IF((OR(ISBLANK('B. Technology'!F10),'B. Technology'!F10="Select answer")),"",'B. Technology'!F10))</f>
        <v/>
      </c>
      <c r="G18" s="160" t="str">
        <f>IF($B18="no","",IF((OR(ISBLANK('B. Technology'!G10),'B. Technology'!G10="Select answer")),"",'B. Technology'!G10))</f>
        <v/>
      </c>
      <c r="H18" s="160" t="str">
        <f>IF($B18="no","",IF((OR(ISBLANK('B. Technology'!H10),'B. Technology'!H10="Select answer")),"",'B. Technology'!H10))</f>
        <v/>
      </c>
      <c r="I18" s="160" t="str">
        <f>IF($B18="no","",IF((OR(ISBLANK('B. Technology'!I10),'B. Technology'!I10="Select answer")),"",'B. Technology'!I10))</f>
        <v/>
      </c>
      <c r="J18" s="160" t="str">
        <f>IF($B18="no","",IF((OR(ISBLANK('B. Technology'!J10),'B. Technology'!J10="Select answer")),"",'B. Technology'!J10))</f>
        <v/>
      </c>
      <c r="K18" s="160" t="str">
        <f>IF($B18="no","",IF((OR(ISBLANK('B. Technology'!K10),'B. Technology'!K10="Select answer")),"",'B. Technology'!K10))</f>
        <v/>
      </c>
      <c r="L18" s="160" t="str">
        <f>IF($B18="no","",IF((OR(ISBLANK('B. Technology'!L10),'B. Technology'!L10="Select answer")),"",'B. Technology'!L10))</f>
        <v/>
      </c>
      <c r="M18" s="160" t="str">
        <f>IF($B18="no","",IF((OR(ISBLANK('B. Technology'!M10),'B. Technology'!M10="Select answer")),"",'B. Technology'!M10))</f>
        <v/>
      </c>
      <c r="N18" s="160" t="str">
        <f>IF($B18="no","",IF((OR(ISBLANK('B. Technology'!N10),'B. Technology'!N10="Select answer")),"",'B. Technology'!N10))</f>
        <v/>
      </c>
      <c r="O18" s="160" t="str">
        <f>IF($B18="no","",IF((OR(ISBLANK('B. Technology'!O10),'B. Technology'!O10="Select answer")),"",'B. Technology'!O10))</f>
        <v/>
      </c>
      <c r="P18" s="160" t="str">
        <f>IF($B18="no","",IF((OR(ISBLANK('B. Technology'!P10),'B. Technology'!P10="Select answer")),"",'B. Technology'!P10))</f>
        <v/>
      </c>
      <c r="Q18" s="160" t="str">
        <f>IF($B18="no","",IF((OR(ISBLANK('B. Technology'!Q10),'B. Technology'!Q10="Select answer")),"",'B. Technology'!Q10))</f>
        <v/>
      </c>
      <c r="R18" s="160" t="str">
        <f>IF($B18="no","",IF((OR(ISBLANK('B. Technology'!R10),'B. Technology'!R10="Select answer")),"",'B. Technology'!R10))</f>
        <v/>
      </c>
      <c r="S18" s="160" t="str">
        <f>IF($B18="no","",IF((OR(ISBLANK('B. Technology'!S10),'B. Technology'!S10="Select answer")),"",'B. Technology'!S10))</f>
        <v/>
      </c>
      <c r="T18" s="160" t="str">
        <f>IF($B18="no","",IF((OR(ISBLANK('B. Technology'!T10),'B. Technology'!T10="Select answer")),"",'B. Technology'!T10))</f>
        <v/>
      </c>
      <c r="U18" s="160" t="str">
        <f>IF($B18="no","",IF((OR(ISBLANK('B. Technology'!U10),'B. Technology'!U10="Select answer")),"",'B. Technology'!U10))</f>
        <v/>
      </c>
      <c r="V18" s="160" t="str">
        <f>IF($B18="no","",IF((OR(ISBLANK('B. Technology'!V10),'B. Technology'!V10="Select answer")),"",'B. Technology'!V10))</f>
        <v/>
      </c>
      <c r="W18" s="160" t="str">
        <f>IF($B18="no","",IF((OR(ISBLANK('B. Technology'!W10),'B. Technology'!W10="Select answer")),"",'B. Technology'!W10))</f>
        <v/>
      </c>
      <c r="X18" s="160" t="str">
        <f>IF($B18="no","",IF((OR(ISBLANK('B. Technology'!X10),'B. Technology'!X10="Select answer")),"",'B. Technology'!X10))</f>
        <v/>
      </c>
      <c r="Y18" s="160" t="str">
        <f>IF($B18="no","",IF((OR(ISBLANK('B. Technology'!Y10),'B. Technology'!Y10="Select answer")),"",'B. Technology'!Y10))</f>
        <v/>
      </c>
      <c r="Z18" s="160" t="str">
        <f>IF($B18="no","",IF((OR(ISBLANK('B. Technology'!Z10),'B. Technology'!Z10="Select answer")),"",'B. Technology'!Z10))</f>
        <v/>
      </c>
      <c r="AA18" s="160" t="str">
        <f>IF($B18="no","",IF((OR(ISBLANK('B. Technology'!AA10),'B. Technology'!AA10="Select answer")),"",'B. Technology'!AA10))</f>
        <v/>
      </c>
    </row>
    <row r="19" spans="1:27">
      <c r="A19" s="206" t="str">
        <f>'Adapted questions and answers'!$F19</f>
        <v>C1: What are the marketing options?</v>
      </c>
      <c r="B19" s="207" t="str">
        <f>'Adapted questions and answers'!$P19</f>
        <v>yes</v>
      </c>
      <c r="C19" s="158" t="str">
        <f>IF($B19="no","",IF((OR(ISBLANK('C. Market conditions'!C2),'C. Market conditions'!C2="Select answer")),"",'C. Market conditions'!C2))</f>
        <v>5 - There is a well-known market and other tangible prominent markets</v>
      </c>
      <c r="D19" s="158" t="str">
        <f>IF($B19="no","",IF((OR(ISBLANK('C. Market conditions'!D2),'C. Market conditions'!D2="Select answer")),"",'C. Market conditions'!D2))</f>
        <v>1 - There is no known market for the patented technology</v>
      </c>
      <c r="E19" s="158" t="str">
        <f>IF($B19="no","",IF((OR(ISBLANK('C. Market conditions'!E2),'C. Market conditions'!E2="Select answer")),"",'C. Market conditions'!E2))</f>
        <v/>
      </c>
      <c r="F19" s="158" t="str">
        <f>IF($B19="no","",IF((OR(ISBLANK('C. Market conditions'!F2),'C. Market conditions'!F2="Select answer")),"",'C. Market conditions'!F2))</f>
        <v/>
      </c>
      <c r="G19" s="158" t="str">
        <f>IF($B19="no","",IF((OR(ISBLANK('C. Market conditions'!G2),'C. Market conditions'!G2="Select answer")),"",'C. Market conditions'!G2))</f>
        <v/>
      </c>
      <c r="H19" s="158" t="str">
        <f>IF($B19="no","",IF((OR(ISBLANK('C. Market conditions'!H2),'C. Market conditions'!H2="Select answer")),"",'C. Market conditions'!H2))</f>
        <v/>
      </c>
      <c r="I19" s="158" t="str">
        <f>IF($B19="no","",IF((OR(ISBLANK('C. Market conditions'!I2),'C. Market conditions'!I2="Select answer")),"",'C. Market conditions'!I2))</f>
        <v/>
      </c>
      <c r="J19" s="158" t="str">
        <f>IF($B19="no","",IF((OR(ISBLANK('C. Market conditions'!J2),'C. Market conditions'!J2="Select answer")),"",'C. Market conditions'!J2))</f>
        <v/>
      </c>
      <c r="K19" s="158" t="str">
        <f>IF($B19="no","",IF((OR(ISBLANK('C. Market conditions'!K2),'C. Market conditions'!K2="Select answer")),"",'C. Market conditions'!K2))</f>
        <v/>
      </c>
      <c r="L19" s="158" t="str">
        <f>IF($B19="no","",IF((OR(ISBLANK('C. Market conditions'!L2),'C. Market conditions'!L2="Select answer")),"",'C. Market conditions'!L2))</f>
        <v/>
      </c>
      <c r="M19" s="158" t="str">
        <f>IF($B19="no","",IF((OR(ISBLANK('C. Market conditions'!M2),'C. Market conditions'!M2="Select answer")),"",'C. Market conditions'!M2))</f>
        <v/>
      </c>
      <c r="N19" s="158" t="str">
        <f>IF($B19="no","",IF((OR(ISBLANK('C. Market conditions'!N2),'C. Market conditions'!N2="Select answer")),"",'C. Market conditions'!N2))</f>
        <v/>
      </c>
      <c r="O19" s="158" t="str">
        <f>IF($B19="no","",IF((OR(ISBLANK('C. Market conditions'!O2),'C. Market conditions'!O2="Select answer")),"",'C. Market conditions'!O2))</f>
        <v/>
      </c>
      <c r="P19" s="158" t="str">
        <f>IF($B19="no","",IF((OR(ISBLANK('C. Market conditions'!P2),'C. Market conditions'!P2="Select answer")),"",'C. Market conditions'!P2))</f>
        <v/>
      </c>
      <c r="Q19" s="158" t="str">
        <f>IF($B19="no","",IF((OR(ISBLANK('C. Market conditions'!Q2),'C. Market conditions'!Q2="Select answer")),"",'C. Market conditions'!Q2))</f>
        <v/>
      </c>
      <c r="R19" s="158" t="str">
        <f>IF($B19="no","",IF((OR(ISBLANK('C. Market conditions'!R2),'C. Market conditions'!R2="Select answer")),"",'C. Market conditions'!R2))</f>
        <v/>
      </c>
      <c r="S19" s="158" t="str">
        <f>IF($B19="no","",IF((OR(ISBLANK('C. Market conditions'!S2),'C. Market conditions'!S2="Select answer")),"",'C. Market conditions'!S2))</f>
        <v/>
      </c>
      <c r="T19" s="158" t="str">
        <f>IF($B19="no","",IF((OR(ISBLANK('C. Market conditions'!T2),'C. Market conditions'!T2="Select answer")),"",'C. Market conditions'!T2))</f>
        <v/>
      </c>
      <c r="U19" s="158" t="str">
        <f>IF($B19="no","",IF((OR(ISBLANK('C. Market conditions'!U2),'C. Market conditions'!U2="Select answer")),"",'C. Market conditions'!U2))</f>
        <v/>
      </c>
      <c r="V19" s="158" t="str">
        <f>IF($B19="no","",IF((OR(ISBLANK('C. Market conditions'!V2),'C. Market conditions'!V2="Select answer")),"",'C. Market conditions'!V2))</f>
        <v/>
      </c>
      <c r="W19" s="158" t="str">
        <f>IF($B19="no","",IF((OR(ISBLANK('C. Market conditions'!W2),'C. Market conditions'!W2="Select answer")),"",'C. Market conditions'!W2))</f>
        <v/>
      </c>
      <c r="X19" s="158" t="str">
        <f>IF($B19="no","",IF((OR(ISBLANK('C. Market conditions'!X2),'C. Market conditions'!X2="Select answer")),"",'C. Market conditions'!X2))</f>
        <v/>
      </c>
      <c r="Y19" s="158" t="str">
        <f>IF($B19="no","",IF((OR(ISBLANK('C. Market conditions'!Y2),'C. Market conditions'!Y2="Select answer")),"",'C. Market conditions'!Y2))</f>
        <v/>
      </c>
      <c r="Z19" s="158" t="str">
        <f>IF($B19="no","",IF((OR(ISBLANK('C. Market conditions'!Z2),'C. Market conditions'!Z2="Select answer")),"",'C. Market conditions'!Z2))</f>
        <v/>
      </c>
      <c r="AA19" s="158" t="str">
        <f>IF($B19="no","",IF((OR(ISBLANK('C. Market conditions'!AA2),'C. Market conditions'!AA2="Select answer")),"",'C. Market conditions'!AA2))</f>
        <v/>
      </c>
    </row>
    <row r="20" spans="1:27" hidden="1">
      <c r="A20" s="206" t="str">
        <f>'Adapted questions and answers'!$F20</f>
        <v>C2: What is the market growth in the business area where the patented technology is utilised?</v>
      </c>
      <c r="B20" s="207" t="str">
        <f>'Adapted questions and answers'!$P20</f>
        <v>no</v>
      </c>
      <c r="C20" s="158" t="str">
        <f>IF($B20="no","",IF((OR(ISBLANK('C. Market conditions'!C3),'C. Market conditions'!C3="Select answer")),"",'C. Market conditions'!C3))</f>
        <v/>
      </c>
      <c r="D20" s="158" t="str">
        <f>IF($B20="no","",IF((OR(ISBLANK('C. Market conditions'!D3),'C. Market conditions'!D3="Select answer")),"",'C. Market conditions'!D3))</f>
        <v/>
      </c>
      <c r="E20" s="158" t="str">
        <f>IF($B20="no","",IF((OR(ISBLANK('C. Market conditions'!E3),'C. Market conditions'!E3="Select answer")),"",'C. Market conditions'!E3))</f>
        <v/>
      </c>
      <c r="F20" s="158" t="str">
        <f>IF($B20="no","",IF((OR(ISBLANK('C. Market conditions'!F3),'C. Market conditions'!F3="Select answer")),"",'C. Market conditions'!F3))</f>
        <v/>
      </c>
      <c r="G20" s="158" t="str">
        <f>IF($B20="no","",IF((OR(ISBLANK('C. Market conditions'!G3),'C. Market conditions'!G3="Select answer")),"",'C. Market conditions'!G3))</f>
        <v/>
      </c>
      <c r="H20" s="158" t="str">
        <f>IF($B20="no","",IF((OR(ISBLANK('C. Market conditions'!H3),'C. Market conditions'!H3="Select answer")),"",'C. Market conditions'!H3))</f>
        <v/>
      </c>
      <c r="I20" s="158" t="str">
        <f>IF($B20="no","",IF((OR(ISBLANK('C. Market conditions'!I3),'C. Market conditions'!I3="Select answer")),"",'C. Market conditions'!I3))</f>
        <v/>
      </c>
      <c r="J20" s="158" t="str">
        <f>IF($B20="no","",IF((OR(ISBLANK('C. Market conditions'!J3),'C. Market conditions'!J3="Select answer")),"",'C. Market conditions'!J3))</f>
        <v/>
      </c>
      <c r="K20" s="158" t="str">
        <f>IF($B20="no","",IF((OR(ISBLANK('C. Market conditions'!K3),'C. Market conditions'!K3="Select answer")),"",'C. Market conditions'!K3))</f>
        <v/>
      </c>
      <c r="L20" s="158" t="str">
        <f>IF($B20="no","",IF((OR(ISBLANK('C. Market conditions'!L3),'C. Market conditions'!L3="Select answer")),"",'C. Market conditions'!L3))</f>
        <v/>
      </c>
      <c r="M20" s="158" t="str">
        <f>IF($B20="no","",IF((OR(ISBLANK('C. Market conditions'!M3),'C. Market conditions'!M3="Select answer")),"",'C. Market conditions'!M3))</f>
        <v/>
      </c>
      <c r="N20" s="158" t="str">
        <f>IF($B20="no","",IF((OR(ISBLANK('C. Market conditions'!N3),'C. Market conditions'!N3="Select answer")),"",'C. Market conditions'!N3))</f>
        <v/>
      </c>
      <c r="O20" s="158" t="str">
        <f>IF($B20="no","",IF((OR(ISBLANK('C. Market conditions'!O3),'C. Market conditions'!O3="Select answer")),"",'C. Market conditions'!O3))</f>
        <v/>
      </c>
      <c r="P20" s="158" t="str">
        <f>IF($B20="no","",IF((OR(ISBLANK('C. Market conditions'!P3),'C. Market conditions'!P3="Select answer")),"",'C. Market conditions'!P3))</f>
        <v/>
      </c>
      <c r="Q20" s="158" t="str">
        <f>IF($B20="no","",IF((OR(ISBLANK('C. Market conditions'!Q3),'C. Market conditions'!Q3="Select answer")),"",'C. Market conditions'!Q3))</f>
        <v/>
      </c>
      <c r="R20" s="158" t="str">
        <f>IF($B20="no","",IF((OR(ISBLANK('C. Market conditions'!R3),'C. Market conditions'!R3="Select answer")),"",'C. Market conditions'!R3))</f>
        <v/>
      </c>
      <c r="S20" s="158" t="str">
        <f>IF($B20="no","",IF((OR(ISBLANK('C. Market conditions'!S3),'C. Market conditions'!S3="Select answer")),"",'C. Market conditions'!S3))</f>
        <v/>
      </c>
      <c r="T20" s="158" t="str">
        <f>IF($B20="no","",IF((OR(ISBLANK('C. Market conditions'!T3),'C. Market conditions'!T3="Select answer")),"",'C. Market conditions'!T3))</f>
        <v/>
      </c>
      <c r="U20" s="158" t="str">
        <f>IF($B20="no","",IF((OR(ISBLANK('C. Market conditions'!U3),'C. Market conditions'!U3="Select answer")),"",'C. Market conditions'!U3))</f>
        <v/>
      </c>
      <c r="V20" s="158" t="str">
        <f>IF($B20="no","",IF((OR(ISBLANK('C. Market conditions'!V3),'C. Market conditions'!V3="Select answer")),"",'C. Market conditions'!V3))</f>
        <v/>
      </c>
      <c r="W20" s="158" t="str">
        <f>IF($B20="no","",IF((OR(ISBLANK('C. Market conditions'!W3),'C. Market conditions'!W3="Select answer")),"",'C. Market conditions'!W3))</f>
        <v/>
      </c>
      <c r="X20" s="158" t="str">
        <f>IF($B20="no","",IF((OR(ISBLANK('C. Market conditions'!X3),'C. Market conditions'!X3="Select answer")),"",'C. Market conditions'!X3))</f>
        <v/>
      </c>
      <c r="Y20" s="158" t="str">
        <f>IF($B20="no","",IF((OR(ISBLANK('C. Market conditions'!Y3),'C. Market conditions'!Y3="Select answer")),"",'C. Market conditions'!Y3))</f>
        <v/>
      </c>
      <c r="Z20" s="158" t="str">
        <f>IF($B20="no","",IF((OR(ISBLANK('C. Market conditions'!Z3),'C. Market conditions'!Z3="Select answer")),"",'C. Market conditions'!Z3))</f>
        <v/>
      </c>
      <c r="AA20" s="158" t="str">
        <f>IF($B20="no","",IF((OR(ISBLANK('C. Market conditions'!AA3),'C. Market conditions'!AA3="Select answer")),"",'C. Market conditions'!AA3))</f>
        <v/>
      </c>
    </row>
    <row r="21" spans="1:27" hidden="1">
      <c r="A21" s="206" t="str">
        <f>'Adapted questions and answers'!$F21</f>
        <v>C3: What is the life expectancy of the patented technology in the market?</v>
      </c>
      <c r="B21" s="207" t="str">
        <f>'Adapted questions and answers'!$P21</f>
        <v>no</v>
      </c>
      <c r="C21" s="142" t="str">
        <f>IF($B21="no","",IF((OR(ISBLANK('C. Market conditions'!C4),'C. Market conditions'!C4="Select answer")),"",'C. Market conditions'!C4))</f>
        <v/>
      </c>
      <c r="D21" s="142" t="str">
        <f>IF($B21="no","",IF((OR(ISBLANK('C. Market conditions'!D4),'C. Market conditions'!D4="Select answer")),"",'C. Market conditions'!D4))</f>
        <v/>
      </c>
      <c r="E21" s="142" t="str">
        <f>IF($B21="no","",IF((OR(ISBLANK('C. Market conditions'!E4),'C. Market conditions'!E4="Select answer")),"",'C. Market conditions'!E4))</f>
        <v/>
      </c>
      <c r="F21" s="142" t="str">
        <f>IF($B21="no","",IF((OR(ISBLANK('C. Market conditions'!F4),'C. Market conditions'!F4="Select answer")),"",'C. Market conditions'!F4))</f>
        <v/>
      </c>
      <c r="G21" s="142" t="str">
        <f>IF($B21="no","",IF((OR(ISBLANK('C. Market conditions'!G4),'C. Market conditions'!G4="Select answer")),"",'C. Market conditions'!G4))</f>
        <v/>
      </c>
      <c r="H21" s="142" t="str">
        <f>IF($B21="no","",IF((OR(ISBLANK('C. Market conditions'!H4),'C. Market conditions'!H4="Select answer")),"",'C. Market conditions'!H4))</f>
        <v/>
      </c>
      <c r="I21" s="142" t="str">
        <f>IF($B21="no","",IF((OR(ISBLANK('C. Market conditions'!I4),'C. Market conditions'!I4="Select answer")),"",'C. Market conditions'!I4))</f>
        <v/>
      </c>
      <c r="J21" s="142" t="str">
        <f>IF($B21="no","",IF((OR(ISBLANK('C. Market conditions'!J4),'C. Market conditions'!J4="Select answer")),"",'C. Market conditions'!J4))</f>
        <v/>
      </c>
      <c r="K21" s="142" t="str">
        <f>IF($B21="no","",IF((OR(ISBLANK('C. Market conditions'!K4),'C. Market conditions'!K4="Select answer")),"",'C. Market conditions'!K4))</f>
        <v/>
      </c>
      <c r="L21" s="142" t="str">
        <f>IF($B21="no","",IF((OR(ISBLANK('C. Market conditions'!L4),'C. Market conditions'!L4="Select answer")),"",'C. Market conditions'!L4))</f>
        <v/>
      </c>
      <c r="M21" s="142" t="str">
        <f>IF($B21="no","",IF((OR(ISBLANK('C. Market conditions'!M4),'C. Market conditions'!M4="Select answer")),"",'C. Market conditions'!M4))</f>
        <v/>
      </c>
      <c r="N21" s="142" t="str">
        <f>IF($B21="no","",IF((OR(ISBLANK('C. Market conditions'!N4),'C. Market conditions'!N4="Select answer")),"",'C. Market conditions'!N4))</f>
        <v/>
      </c>
      <c r="O21" s="142" t="str">
        <f>IF($B21="no","",IF((OR(ISBLANK('C. Market conditions'!O4),'C. Market conditions'!O4="Select answer")),"",'C. Market conditions'!O4))</f>
        <v/>
      </c>
      <c r="P21" s="142" t="str">
        <f>IF($B21="no","",IF((OR(ISBLANK('C. Market conditions'!P4),'C. Market conditions'!P4="Select answer")),"",'C. Market conditions'!P4))</f>
        <v/>
      </c>
      <c r="Q21" s="142" t="str">
        <f>IF($B21="no","",IF((OR(ISBLANK('C. Market conditions'!Q4),'C. Market conditions'!Q4="Select answer")),"",'C. Market conditions'!Q4))</f>
        <v/>
      </c>
      <c r="R21" s="142" t="str">
        <f>IF($B21="no","",IF((OR(ISBLANK('C. Market conditions'!R4),'C. Market conditions'!R4="Select answer")),"",'C. Market conditions'!R4))</f>
        <v/>
      </c>
      <c r="S21" s="142" t="str">
        <f>IF($B21="no","",IF((OR(ISBLANK('C. Market conditions'!S4),'C. Market conditions'!S4="Select answer")),"",'C. Market conditions'!S4))</f>
        <v/>
      </c>
      <c r="T21" s="142" t="str">
        <f>IF($B21="no","",IF((OR(ISBLANK('C. Market conditions'!T4),'C. Market conditions'!T4="Select answer")),"",'C. Market conditions'!T4))</f>
        <v/>
      </c>
      <c r="U21" s="142" t="str">
        <f>IF($B21="no","",IF((OR(ISBLANK('C. Market conditions'!U4),'C. Market conditions'!U4="Select answer")),"",'C. Market conditions'!U4))</f>
        <v/>
      </c>
      <c r="V21" s="142" t="str">
        <f>IF($B21="no","",IF((OR(ISBLANK('C. Market conditions'!V4),'C. Market conditions'!V4="Select answer")),"",'C. Market conditions'!V4))</f>
        <v/>
      </c>
      <c r="W21" s="142" t="str">
        <f>IF($B21="no","",IF((OR(ISBLANK('C. Market conditions'!W4),'C. Market conditions'!W4="Select answer")),"",'C. Market conditions'!W4))</f>
        <v/>
      </c>
      <c r="X21" s="142" t="str">
        <f>IF($B21="no","",IF((OR(ISBLANK('C. Market conditions'!X4),'C. Market conditions'!X4="Select answer")),"",'C. Market conditions'!X4))</f>
        <v/>
      </c>
      <c r="Y21" s="142" t="str">
        <f>IF($B21="no","",IF((OR(ISBLANK('C. Market conditions'!Y4),'C. Market conditions'!Y4="Select answer")),"",'C. Market conditions'!Y4))</f>
        <v/>
      </c>
      <c r="Z21" s="142" t="str">
        <f>IF($B21="no","",IF((OR(ISBLANK('C. Market conditions'!Z4),'C. Market conditions'!Z4="Select answer")),"",'C. Market conditions'!Z4))</f>
        <v/>
      </c>
      <c r="AA21" s="142" t="str">
        <f>IF($B21="no","",IF((OR(ISBLANK('C. Market conditions'!AA4),'C. Market conditions'!AA4="Select answer")),"",'C. Market conditions'!AA4))</f>
        <v/>
      </c>
    </row>
    <row r="22" spans="1:27">
      <c r="A22" s="206" t="str">
        <f>'Adapted questions and answers'!$F22</f>
        <v>C4: Are competitive or substitute products active in the market?</v>
      </c>
      <c r="B22" s="207" t="str">
        <f>'Adapted questions and answers'!$P22</f>
        <v>yes</v>
      </c>
      <c r="C22" s="158" t="str">
        <f>IF($B22="no","",IF((OR(ISBLANK('C. Market conditions'!C5),'C. Market conditions'!C5="Select answer")),"",'C. Market conditions'!C5))</f>
        <v>1 - There is a high degree of development of competitive or substitute technology</v>
      </c>
      <c r="D22" s="158" t="str">
        <f>IF($B22="no","",IF((OR(ISBLANK('C. Market conditions'!D5),'C. Market conditions'!D5="Select answer")),"",'C. Market conditions'!D5))</f>
        <v>4 - Exclusivity in the market is a good probablility</v>
      </c>
      <c r="E22" s="158" t="str">
        <f>IF($B22="no","",IF((OR(ISBLANK('C. Market conditions'!E5),'C. Market conditions'!E5="Select answer")),"",'C. Market conditions'!E5))</f>
        <v/>
      </c>
      <c r="F22" s="158" t="str">
        <f>IF($B22="no","",IF((OR(ISBLANK('C. Market conditions'!F5),'C. Market conditions'!F5="Select answer")),"",'C. Market conditions'!F5))</f>
        <v/>
      </c>
      <c r="G22" s="158" t="str">
        <f>IF($B22="no","",IF((OR(ISBLANK('C. Market conditions'!G5),'C. Market conditions'!G5="Select answer")),"",'C. Market conditions'!G5))</f>
        <v/>
      </c>
      <c r="H22" s="158" t="str">
        <f>IF($B22="no","",IF((OR(ISBLANK('C. Market conditions'!H5),'C. Market conditions'!H5="Select answer")),"",'C. Market conditions'!H5))</f>
        <v/>
      </c>
      <c r="I22" s="158" t="str">
        <f>IF($B22="no","",IF((OR(ISBLANK('C. Market conditions'!I5),'C. Market conditions'!I5="Select answer")),"",'C. Market conditions'!I5))</f>
        <v/>
      </c>
      <c r="J22" s="158" t="str">
        <f>IF($B22="no","",IF((OR(ISBLANK('C. Market conditions'!J5),'C. Market conditions'!J5="Select answer")),"",'C. Market conditions'!J5))</f>
        <v/>
      </c>
      <c r="K22" s="158" t="str">
        <f>IF($B22="no","",IF((OR(ISBLANK('C. Market conditions'!K5),'C. Market conditions'!K5="Select answer")),"",'C. Market conditions'!K5))</f>
        <v/>
      </c>
      <c r="L22" s="158" t="str">
        <f>IF($B22="no","",IF((OR(ISBLANK('C. Market conditions'!L5),'C. Market conditions'!L5="Select answer")),"",'C. Market conditions'!L5))</f>
        <v/>
      </c>
      <c r="M22" s="158" t="str">
        <f>IF($B22="no","",IF((OR(ISBLANK('C. Market conditions'!M5),'C. Market conditions'!M5="Select answer")),"",'C. Market conditions'!M5))</f>
        <v/>
      </c>
      <c r="N22" s="158" t="str">
        <f>IF($B22="no","",IF((OR(ISBLANK('C. Market conditions'!N5),'C. Market conditions'!N5="Select answer")),"",'C. Market conditions'!N5))</f>
        <v/>
      </c>
      <c r="O22" s="158" t="str">
        <f>IF($B22="no","",IF((OR(ISBLANK('C. Market conditions'!O5),'C. Market conditions'!O5="Select answer")),"",'C. Market conditions'!O5))</f>
        <v/>
      </c>
      <c r="P22" s="158" t="str">
        <f>IF($B22="no","",IF((OR(ISBLANK('C. Market conditions'!P5),'C. Market conditions'!P5="Select answer")),"",'C. Market conditions'!P5))</f>
        <v/>
      </c>
      <c r="Q22" s="158" t="str">
        <f>IF($B22="no","",IF((OR(ISBLANK('C. Market conditions'!Q5),'C. Market conditions'!Q5="Select answer")),"",'C. Market conditions'!Q5))</f>
        <v/>
      </c>
      <c r="R22" s="158" t="str">
        <f>IF($B22="no","",IF((OR(ISBLANK('C. Market conditions'!R5),'C. Market conditions'!R5="Select answer")),"",'C. Market conditions'!R5))</f>
        <v/>
      </c>
      <c r="S22" s="158" t="str">
        <f>IF($B22="no","",IF((OR(ISBLANK('C. Market conditions'!S5),'C. Market conditions'!S5="Select answer")),"",'C. Market conditions'!S5))</f>
        <v/>
      </c>
      <c r="T22" s="158" t="str">
        <f>IF($B22="no","",IF((OR(ISBLANK('C. Market conditions'!T5),'C. Market conditions'!T5="Select answer")),"",'C. Market conditions'!T5))</f>
        <v/>
      </c>
      <c r="U22" s="158" t="str">
        <f>IF($B22="no","",IF((OR(ISBLANK('C. Market conditions'!U5),'C. Market conditions'!U5="Select answer")),"",'C. Market conditions'!U5))</f>
        <v/>
      </c>
      <c r="V22" s="158" t="str">
        <f>IF($B22="no","",IF((OR(ISBLANK('C. Market conditions'!V5),'C. Market conditions'!V5="Select answer")),"",'C. Market conditions'!V5))</f>
        <v/>
      </c>
      <c r="W22" s="158" t="str">
        <f>IF($B22="no","",IF((OR(ISBLANK('C. Market conditions'!W5),'C. Market conditions'!W5="Select answer")),"",'C. Market conditions'!W5))</f>
        <v/>
      </c>
      <c r="X22" s="158" t="str">
        <f>IF($B22="no","",IF((OR(ISBLANK('C. Market conditions'!X5),'C. Market conditions'!X5="Select answer")),"",'C. Market conditions'!X5))</f>
        <v/>
      </c>
      <c r="Y22" s="158" t="str">
        <f>IF($B22="no","",IF((OR(ISBLANK('C. Market conditions'!Y5),'C. Market conditions'!Y5="Select answer")),"",'C. Market conditions'!Y5))</f>
        <v/>
      </c>
      <c r="Z22" s="158" t="str">
        <f>IF($B22="no","",IF((OR(ISBLANK('C. Market conditions'!Z5),'C. Market conditions'!Z5="Select answer")),"",'C. Market conditions'!Z5))</f>
        <v/>
      </c>
      <c r="AA22" s="158" t="str">
        <f>IF($B22="no","",IF((OR(ISBLANK('C. Market conditions'!AA5),'C. Market conditions'!AA5="Select answer")),"",'C. Market conditions'!AA5))</f>
        <v/>
      </c>
    </row>
    <row r="23" spans="1:27" hidden="1">
      <c r="A23" s="119" t="str">
        <f>'Adapted questions and answers'!$F23</f>
        <v>C5: What ultimate sales price is the consumer willing to pay compared to existing known products?</v>
      </c>
      <c r="B23" s="125" t="str">
        <f>'Adapted questions and answers'!$P23</f>
        <v>no</v>
      </c>
      <c r="C23" s="158" t="str">
        <f>IF($B23="no","",IF((OR(ISBLANK('C. Market conditions'!C6),'C. Market conditions'!C6="Select answer")),"",'C. Market conditions'!C6))</f>
        <v/>
      </c>
      <c r="D23" s="158" t="str">
        <f>IF($B23="no","",IF((OR(ISBLANK('C. Market conditions'!D6),'C. Market conditions'!D6="Select answer")),"",'C. Market conditions'!D6))</f>
        <v/>
      </c>
      <c r="E23" s="158" t="str">
        <f>IF($B23="no","",IF((OR(ISBLANK('C. Market conditions'!E6),'C. Market conditions'!E6="Select answer")),"",'C. Market conditions'!E6))</f>
        <v/>
      </c>
      <c r="F23" s="158" t="str">
        <f>IF($B23="no","",IF((OR(ISBLANK('C. Market conditions'!F6),'C. Market conditions'!F6="Select answer")),"",'C. Market conditions'!F6))</f>
        <v/>
      </c>
      <c r="G23" s="158" t="str">
        <f>IF($B23="no","",IF((OR(ISBLANK('C. Market conditions'!G6),'C. Market conditions'!G6="Select answer")),"",'C. Market conditions'!G6))</f>
        <v/>
      </c>
      <c r="H23" s="158" t="str">
        <f>IF($B23="no","",IF((OR(ISBLANK('C. Market conditions'!H6),'C. Market conditions'!H6="Select answer")),"",'C. Market conditions'!H6))</f>
        <v/>
      </c>
      <c r="I23" s="158" t="str">
        <f>IF($B23="no","",IF((OR(ISBLANK('C. Market conditions'!I6),'C. Market conditions'!I6="Select answer")),"",'C. Market conditions'!I6))</f>
        <v/>
      </c>
      <c r="J23" s="158" t="str">
        <f>IF($B23="no","",IF((OR(ISBLANK('C. Market conditions'!J6),'C. Market conditions'!J6="Select answer")),"",'C. Market conditions'!J6))</f>
        <v/>
      </c>
      <c r="K23" s="158" t="str">
        <f>IF($B23="no","",IF((OR(ISBLANK('C. Market conditions'!K6),'C. Market conditions'!K6="Select answer")),"",'C. Market conditions'!K6))</f>
        <v/>
      </c>
      <c r="L23" s="158" t="str">
        <f>IF($B23="no","",IF((OR(ISBLANK('C. Market conditions'!L6),'C. Market conditions'!L6="Select answer")),"",'C. Market conditions'!L6))</f>
        <v/>
      </c>
      <c r="M23" s="158" t="str">
        <f>IF($B23="no","",IF((OR(ISBLANK('C. Market conditions'!M6),'C. Market conditions'!M6="Select answer")),"",'C. Market conditions'!M6))</f>
        <v/>
      </c>
      <c r="N23" s="158" t="str">
        <f>IF($B23="no","",IF((OR(ISBLANK('C. Market conditions'!N6),'C. Market conditions'!N6="Select answer")),"",'C. Market conditions'!N6))</f>
        <v/>
      </c>
      <c r="O23" s="158" t="str">
        <f>IF($B23="no","",IF((OR(ISBLANK('C. Market conditions'!O6),'C. Market conditions'!O6="Select answer")),"",'C. Market conditions'!O6))</f>
        <v/>
      </c>
      <c r="P23" s="158" t="str">
        <f>IF($B23="no","",IF((OR(ISBLANK('C. Market conditions'!P6),'C. Market conditions'!P6="Select answer")),"",'C. Market conditions'!P6))</f>
        <v/>
      </c>
      <c r="Q23" s="158" t="str">
        <f>IF($B23="no","",IF((OR(ISBLANK('C. Market conditions'!Q6),'C. Market conditions'!Q6="Select answer")),"",'C. Market conditions'!Q6))</f>
        <v/>
      </c>
      <c r="R23" s="158" t="str">
        <f>IF($B23="no","",IF((OR(ISBLANK('C. Market conditions'!R6),'C. Market conditions'!R6="Select answer")),"",'C. Market conditions'!R6))</f>
        <v/>
      </c>
      <c r="S23" s="158" t="str">
        <f>IF($B23="no","",IF((OR(ISBLANK('C. Market conditions'!S6),'C. Market conditions'!S6="Select answer")),"",'C. Market conditions'!S6))</f>
        <v/>
      </c>
      <c r="T23" s="158" t="str">
        <f>IF($B23="no","",IF((OR(ISBLANK('C. Market conditions'!T6),'C. Market conditions'!T6="Select answer")),"",'C. Market conditions'!T6))</f>
        <v/>
      </c>
      <c r="U23" s="158" t="str">
        <f>IF($B23="no","",IF((OR(ISBLANK('C. Market conditions'!U6),'C. Market conditions'!U6="Select answer")),"",'C. Market conditions'!U6))</f>
        <v/>
      </c>
      <c r="V23" s="158" t="str">
        <f>IF($B23="no","",IF((OR(ISBLANK('C. Market conditions'!V6),'C. Market conditions'!V6="Select answer")),"",'C. Market conditions'!V6))</f>
        <v/>
      </c>
      <c r="W23" s="158" t="str">
        <f>IF($B23="no","",IF((OR(ISBLANK('C. Market conditions'!W6),'C. Market conditions'!W6="Select answer")),"",'C. Market conditions'!W6))</f>
        <v/>
      </c>
      <c r="X23" s="158" t="str">
        <f>IF($B23="no","",IF((OR(ISBLANK('C. Market conditions'!X6),'C. Market conditions'!X6="Select answer")),"",'C. Market conditions'!X6))</f>
        <v/>
      </c>
      <c r="Y23" s="158" t="str">
        <f>IF($B23="no","",IF((OR(ISBLANK('C. Market conditions'!Y6),'C. Market conditions'!Y6="Select answer")),"",'C. Market conditions'!Y6))</f>
        <v/>
      </c>
      <c r="Z23" s="158" t="str">
        <f>IF($B23="no","",IF((OR(ISBLANK('C. Market conditions'!Z6),'C. Market conditions'!Z6="Select answer")),"",'C. Market conditions'!Z6))</f>
        <v/>
      </c>
      <c r="AA23" s="158" t="str">
        <f>IF($B23="no","",IF((OR(ISBLANK('C. Market conditions'!AA6),'C. Market conditions'!AA6="Select answer")),"",'C. Market conditions'!AA6))</f>
        <v/>
      </c>
    </row>
    <row r="24" spans="1:27" ht="14.25" hidden="1" customHeight="1">
      <c r="A24" s="119" t="str">
        <f>'Adapted questions and answers'!$F24</f>
        <v>C6: What is the potential extra turnover to be obtained within the business area when utilising the patented technology?</v>
      </c>
      <c r="B24" s="125" t="str">
        <f>'Adapted questions and answers'!$P24</f>
        <v>no</v>
      </c>
      <c r="C24" s="158" t="str">
        <f>IF($B24="no","",IF((OR(ISBLANK('C. Market conditions'!C7),'C. Market conditions'!C7="Select answer")),"",'C. Market conditions'!C7))</f>
        <v/>
      </c>
      <c r="D24" s="158" t="str">
        <f>IF($B24="no","",IF((OR(ISBLANK('C. Market conditions'!D7),'C. Market conditions'!D7="Select answer")),"",'C. Market conditions'!D7))</f>
        <v/>
      </c>
      <c r="E24" s="158" t="str">
        <f>IF($B24="no","",IF((OR(ISBLANK('C. Market conditions'!E7),'C. Market conditions'!E7="Select answer")),"",'C. Market conditions'!E7))</f>
        <v/>
      </c>
      <c r="F24" s="158" t="str">
        <f>IF($B24="no","",IF((OR(ISBLANK('C. Market conditions'!F7),'C. Market conditions'!F7="Select answer")),"",'C. Market conditions'!F7))</f>
        <v/>
      </c>
      <c r="G24" s="158" t="str">
        <f>IF($B24="no","",IF((OR(ISBLANK('C. Market conditions'!G7),'C. Market conditions'!G7="Select answer")),"",'C. Market conditions'!G7))</f>
        <v/>
      </c>
      <c r="H24" s="158" t="str">
        <f>IF($B24="no","",IF((OR(ISBLANK('C. Market conditions'!H7),'C. Market conditions'!H7="Select answer")),"",'C. Market conditions'!H7))</f>
        <v/>
      </c>
      <c r="I24" s="158" t="str">
        <f>IF($B24="no","",IF((OR(ISBLANK('C. Market conditions'!I7),'C. Market conditions'!I7="Select answer")),"",'C. Market conditions'!I7))</f>
        <v/>
      </c>
      <c r="J24" s="158" t="str">
        <f>IF($B24="no","",IF((OR(ISBLANK('C. Market conditions'!J7),'C. Market conditions'!J7="Select answer")),"",'C. Market conditions'!J7))</f>
        <v/>
      </c>
      <c r="K24" s="158" t="str">
        <f>IF($B24="no","",IF((OR(ISBLANK('C. Market conditions'!K7),'C. Market conditions'!K7="Select answer")),"",'C. Market conditions'!K7))</f>
        <v/>
      </c>
      <c r="L24" s="158" t="str">
        <f>IF($B24="no","",IF((OR(ISBLANK('C. Market conditions'!L7),'C. Market conditions'!L7="Select answer")),"",'C. Market conditions'!L7))</f>
        <v/>
      </c>
      <c r="M24" s="158" t="str">
        <f>IF($B24="no","",IF((OR(ISBLANK('C. Market conditions'!M7),'C. Market conditions'!M7="Select answer")),"",'C. Market conditions'!M7))</f>
        <v/>
      </c>
      <c r="N24" s="158" t="str">
        <f>IF($B24="no","",IF((OR(ISBLANK('C. Market conditions'!N7),'C. Market conditions'!N7="Select answer")),"",'C. Market conditions'!N7))</f>
        <v/>
      </c>
      <c r="O24" s="158" t="str">
        <f>IF($B24="no","",IF((OR(ISBLANK('C. Market conditions'!O7),'C. Market conditions'!O7="Select answer")),"",'C. Market conditions'!O7))</f>
        <v/>
      </c>
      <c r="P24" s="158" t="str">
        <f>IF($B24="no","",IF((OR(ISBLANK('C. Market conditions'!P7),'C. Market conditions'!P7="Select answer")),"",'C. Market conditions'!P7))</f>
        <v/>
      </c>
      <c r="Q24" s="158" t="str">
        <f>IF($B24="no","",IF((OR(ISBLANK('C. Market conditions'!Q7),'C. Market conditions'!Q7="Select answer")),"",'C. Market conditions'!Q7))</f>
        <v/>
      </c>
      <c r="R24" s="158" t="str">
        <f>IF($B24="no","",IF((OR(ISBLANK('C. Market conditions'!R7),'C. Market conditions'!R7="Select answer")),"",'C. Market conditions'!R7))</f>
        <v/>
      </c>
      <c r="S24" s="158" t="str">
        <f>IF($B24="no","",IF((OR(ISBLANK('C. Market conditions'!S7),'C. Market conditions'!S7="Select answer")),"",'C. Market conditions'!S7))</f>
        <v/>
      </c>
      <c r="T24" s="158" t="str">
        <f>IF($B24="no","",IF((OR(ISBLANK('C. Market conditions'!T7),'C. Market conditions'!T7="Select answer")),"",'C. Market conditions'!T7))</f>
        <v/>
      </c>
      <c r="U24" s="158" t="str">
        <f>IF($B24="no","",IF((OR(ISBLANK('C. Market conditions'!U7),'C. Market conditions'!U7="Select answer")),"",'C. Market conditions'!U7))</f>
        <v/>
      </c>
      <c r="V24" s="158" t="str">
        <f>IF($B24="no","",IF((OR(ISBLANK('C. Market conditions'!V7),'C. Market conditions'!V7="Select answer")),"",'C. Market conditions'!V7))</f>
        <v/>
      </c>
      <c r="W24" s="158" t="str">
        <f>IF($B24="no","",IF((OR(ISBLANK('C. Market conditions'!W7),'C. Market conditions'!W7="Select answer")),"",'C. Market conditions'!W7))</f>
        <v/>
      </c>
      <c r="X24" s="158" t="str">
        <f>IF($B24="no","",IF((OR(ISBLANK('C. Market conditions'!X7),'C. Market conditions'!X7="Select answer")),"",'C. Market conditions'!X7))</f>
        <v/>
      </c>
      <c r="Y24" s="158" t="str">
        <f>IF($B24="no","",IF((OR(ISBLANK('C. Market conditions'!Y7),'C. Market conditions'!Y7="Select answer")),"",'C. Market conditions'!Y7))</f>
        <v/>
      </c>
      <c r="Z24" s="158" t="str">
        <f>IF($B24="no","",IF((OR(ISBLANK('C. Market conditions'!Z7),'C. Market conditions'!Z7="Select answer")),"",'C. Market conditions'!Z7))</f>
        <v/>
      </c>
      <c r="AA24" s="158" t="str">
        <f>IF($B24="no","",IF((OR(ISBLANK('C. Market conditions'!AA7),'C. Market conditions'!AA7="Select answer")),"",'C. Market conditions'!AA7))</f>
        <v/>
      </c>
    </row>
    <row r="25" spans="1:27" hidden="1">
      <c r="A25" s="119" t="str">
        <f>'Adapted questions and answers'!$F25</f>
        <v>C7: What knowledge does the company have of application potential and commercial opportunities?</v>
      </c>
      <c r="B25" s="125" t="str">
        <f>'Adapted questions and answers'!$P25</f>
        <v>no</v>
      </c>
      <c r="C25" s="158" t="str">
        <f>IF($B25="no","",IF((OR(ISBLANK('C. Market conditions'!C8),'C. Market conditions'!C8="Select answer")),"",'C. Market conditions'!C8))</f>
        <v/>
      </c>
      <c r="D25" s="158" t="str">
        <f>IF($B25="no","",IF((OR(ISBLANK('C. Market conditions'!D8),'C. Market conditions'!D8="Select answer")),"",'C. Market conditions'!D8))</f>
        <v/>
      </c>
      <c r="E25" s="158" t="str">
        <f>IF($B25="no","",IF((OR(ISBLANK('C. Market conditions'!E8),'C. Market conditions'!E8="Select answer")),"",'C. Market conditions'!E8))</f>
        <v/>
      </c>
      <c r="F25" s="158" t="str">
        <f>IF($B25="no","",IF((OR(ISBLANK('C. Market conditions'!F8),'C. Market conditions'!F8="Select answer")),"",'C. Market conditions'!F8))</f>
        <v/>
      </c>
      <c r="G25" s="158" t="str">
        <f>IF($B25="no","",IF((OR(ISBLANK('C. Market conditions'!G8),'C. Market conditions'!G8="Select answer")),"",'C. Market conditions'!G8))</f>
        <v/>
      </c>
      <c r="H25" s="158" t="str">
        <f>IF($B25="no","",IF((OR(ISBLANK('C. Market conditions'!H8),'C. Market conditions'!H8="Select answer")),"",'C. Market conditions'!H8))</f>
        <v/>
      </c>
      <c r="I25" s="158" t="str">
        <f>IF($B25="no","",IF((OR(ISBLANK('C. Market conditions'!I8),'C. Market conditions'!I8="Select answer")),"",'C. Market conditions'!I8))</f>
        <v/>
      </c>
      <c r="J25" s="158" t="str">
        <f>IF($B25="no","",IF((OR(ISBLANK('C. Market conditions'!J8),'C. Market conditions'!J8="Select answer")),"",'C. Market conditions'!J8))</f>
        <v/>
      </c>
      <c r="K25" s="158" t="str">
        <f>IF($B25="no","",IF((OR(ISBLANK('C. Market conditions'!K8),'C. Market conditions'!K8="Select answer")),"",'C. Market conditions'!K8))</f>
        <v/>
      </c>
      <c r="L25" s="158" t="str">
        <f>IF($B25="no","",IF((OR(ISBLANK('C. Market conditions'!L8),'C. Market conditions'!L8="Select answer")),"",'C. Market conditions'!L8))</f>
        <v/>
      </c>
      <c r="M25" s="158" t="str">
        <f>IF($B25="no","",IF((OR(ISBLANK('C. Market conditions'!M8),'C. Market conditions'!M8="Select answer")),"",'C. Market conditions'!M8))</f>
        <v/>
      </c>
      <c r="N25" s="158" t="str">
        <f>IF($B25="no","",IF((OR(ISBLANK('C. Market conditions'!N8),'C. Market conditions'!N8="Select answer")),"",'C. Market conditions'!N8))</f>
        <v/>
      </c>
      <c r="O25" s="158" t="str">
        <f>IF($B25="no","",IF((OR(ISBLANK('C. Market conditions'!O8),'C. Market conditions'!O8="Select answer")),"",'C. Market conditions'!O8))</f>
        <v/>
      </c>
      <c r="P25" s="158" t="str">
        <f>IF($B25="no","",IF((OR(ISBLANK('C. Market conditions'!P8),'C. Market conditions'!P8="Select answer")),"",'C. Market conditions'!P8))</f>
        <v/>
      </c>
      <c r="Q25" s="158" t="str">
        <f>IF($B25="no","",IF((OR(ISBLANK('C. Market conditions'!Q8),'C. Market conditions'!Q8="Select answer")),"",'C. Market conditions'!Q8))</f>
        <v/>
      </c>
      <c r="R25" s="158" t="str">
        <f>IF($B25="no","",IF((OR(ISBLANK('C. Market conditions'!R8),'C. Market conditions'!R8="Select answer")),"",'C. Market conditions'!R8))</f>
        <v/>
      </c>
      <c r="S25" s="158" t="str">
        <f>IF($B25="no","",IF((OR(ISBLANK('C. Market conditions'!S8),'C. Market conditions'!S8="Select answer")),"",'C. Market conditions'!S8))</f>
        <v/>
      </c>
      <c r="T25" s="158" t="str">
        <f>IF($B25="no","",IF((OR(ISBLANK('C. Market conditions'!T8),'C. Market conditions'!T8="Select answer")),"",'C. Market conditions'!T8))</f>
        <v/>
      </c>
      <c r="U25" s="158" t="str">
        <f>IF($B25="no","",IF((OR(ISBLANK('C. Market conditions'!U8),'C. Market conditions'!U8="Select answer")),"",'C. Market conditions'!U8))</f>
        <v/>
      </c>
      <c r="V25" s="158" t="str">
        <f>IF($B25="no","",IF((OR(ISBLANK('C. Market conditions'!V8),'C. Market conditions'!V8="Select answer")),"",'C. Market conditions'!V8))</f>
        <v/>
      </c>
      <c r="W25" s="158" t="str">
        <f>IF($B25="no","",IF((OR(ISBLANK('C. Market conditions'!W8),'C. Market conditions'!W8="Select answer")),"",'C. Market conditions'!W8))</f>
        <v/>
      </c>
      <c r="X25" s="158" t="str">
        <f>IF($B25="no","",IF((OR(ISBLANK('C. Market conditions'!X8),'C. Market conditions'!X8="Select answer")),"",'C. Market conditions'!X8))</f>
        <v/>
      </c>
      <c r="Y25" s="158" t="str">
        <f>IF($B25="no","",IF((OR(ISBLANK('C. Market conditions'!Y8),'C. Market conditions'!Y8="Select answer")),"",'C. Market conditions'!Y8))</f>
        <v/>
      </c>
      <c r="Z25" s="158" t="str">
        <f>IF($B25="no","",IF((OR(ISBLANK('C. Market conditions'!Z8),'C. Market conditions'!Z8="Select answer")),"",'C. Market conditions'!Z8))</f>
        <v/>
      </c>
      <c r="AA25" s="158" t="str">
        <f>IF($B25="no","",IF((OR(ISBLANK('C. Market conditions'!AA8),'C. Market conditions'!AA8="Select answer")),"",'C. Market conditions'!AA8))</f>
        <v/>
      </c>
    </row>
    <row r="26" spans="1:27" hidden="1">
      <c r="A26" s="119" t="str">
        <f>'Adapted questions and answers'!$F26</f>
        <v>C8: Does the patented technology embody potential revenue from licensing agreements?</v>
      </c>
      <c r="B26" s="125" t="str">
        <f>'Adapted questions and answers'!$P26</f>
        <v>no</v>
      </c>
      <c r="C26" s="158" t="str">
        <f>IF($B26="no","",IF((OR(ISBLANK('C. Market conditions'!C9),'C. Market conditions'!C9="Select answer")),"",'C. Market conditions'!C9))</f>
        <v/>
      </c>
      <c r="D26" s="158" t="str">
        <f>IF($B26="no","",IF((OR(ISBLANK('C. Market conditions'!D9),'C. Market conditions'!D9="Select answer")),"",'C. Market conditions'!D9))</f>
        <v/>
      </c>
      <c r="E26" s="158" t="str">
        <f>IF($B26="no","",IF((OR(ISBLANK('C. Market conditions'!E9),'C. Market conditions'!E9="Select answer")),"",'C. Market conditions'!E9))</f>
        <v/>
      </c>
      <c r="F26" s="158" t="str">
        <f>IF($B26="no","",IF((OR(ISBLANK('C. Market conditions'!F9),'C. Market conditions'!F9="Select answer")),"",'C. Market conditions'!F9))</f>
        <v/>
      </c>
      <c r="G26" s="158" t="str">
        <f>IF($B26="no","",IF((OR(ISBLANK('C. Market conditions'!G9),'C. Market conditions'!G9="Select answer")),"",'C. Market conditions'!G9))</f>
        <v/>
      </c>
      <c r="H26" s="158" t="str">
        <f>IF($B26="no","",IF((OR(ISBLANK('C. Market conditions'!H9),'C. Market conditions'!H9="Select answer")),"",'C. Market conditions'!H9))</f>
        <v/>
      </c>
      <c r="I26" s="158" t="str">
        <f>IF($B26="no","",IF((OR(ISBLANK('C. Market conditions'!I9),'C. Market conditions'!I9="Select answer")),"",'C. Market conditions'!I9))</f>
        <v/>
      </c>
      <c r="J26" s="158" t="str">
        <f>IF($B26="no","",IF((OR(ISBLANK('C. Market conditions'!J9),'C. Market conditions'!J9="Select answer")),"",'C. Market conditions'!J9))</f>
        <v/>
      </c>
      <c r="K26" s="158" t="str">
        <f>IF($B26="no","",IF((OR(ISBLANK('C. Market conditions'!K9),'C. Market conditions'!K9="Select answer")),"",'C. Market conditions'!K9))</f>
        <v/>
      </c>
      <c r="L26" s="158" t="str">
        <f>IF($B26="no","",IF((OR(ISBLANK('C. Market conditions'!L9),'C. Market conditions'!L9="Select answer")),"",'C. Market conditions'!L9))</f>
        <v/>
      </c>
      <c r="M26" s="158" t="str">
        <f>IF($B26="no","",IF((OR(ISBLANK('C. Market conditions'!M9),'C. Market conditions'!M9="Select answer")),"",'C. Market conditions'!M9))</f>
        <v/>
      </c>
      <c r="N26" s="158" t="str">
        <f>IF($B26="no","",IF((OR(ISBLANK('C. Market conditions'!N9),'C. Market conditions'!N9="Select answer")),"",'C. Market conditions'!N9))</f>
        <v/>
      </c>
      <c r="O26" s="158" t="str">
        <f>IF($B26="no","",IF((OR(ISBLANK('C. Market conditions'!O9),'C. Market conditions'!O9="Select answer")),"",'C. Market conditions'!O9))</f>
        <v/>
      </c>
      <c r="P26" s="158" t="str">
        <f>IF($B26="no","",IF((OR(ISBLANK('C. Market conditions'!P9),'C. Market conditions'!P9="Select answer")),"",'C. Market conditions'!P9))</f>
        <v/>
      </c>
      <c r="Q26" s="158" t="str">
        <f>IF($B26="no","",IF((OR(ISBLANK('C. Market conditions'!Q9),'C. Market conditions'!Q9="Select answer")),"",'C. Market conditions'!Q9))</f>
        <v/>
      </c>
      <c r="R26" s="158" t="str">
        <f>IF($B26="no","",IF((OR(ISBLANK('C. Market conditions'!R9),'C. Market conditions'!R9="Select answer")),"",'C. Market conditions'!R9))</f>
        <v/>
      </c>
      <c r="S26" s="158" t="str">
        <f>IF($B26="no","",IF((OR(ISBLANK('C. Market conditions'!S9),'C. Market conditions'!S9="Select answer")),"",'C. Market conditions'!S9))</f>
        <v/>
      </c>
      <c r="T26" s="158" t="str">
        <f>IF($B26="no","",IF((OR(ISBLANK('C. Market conditions'!T9),'C. Market conditions'!T9="Select answer")),"",'C. Market conditions'!T9))</f>
        <v/>
      </c>
      <c r="U26" s="158" t="str">
        <f>IF($B26="no","",IF((OR(ISBLANK('C. Market conditions'!U9),'C. Market conditions'!U9="Select answer")),"",'C. Market conditions'!U9))</f>
        <v/>
      </c>
      <c r="V26" s="158" t="str">
        <f>IF($B26="no","",IF((OR(ISBLANK('C. Market conditions'!V9),'C. Market conditions'!V9="Select answer")),"",'C. Market conditions'!V9))</f>
        <v/>
      </c>
      <c r="W26" s="158" t="str">
        <f>IF($B26="no","",IF((OR(ISBLANK('C. Market conditions'!W9),'C. Market conditions'!W9="Select answer")),"",'C. Market conditions'!W9))</f>
        <v/>
      </c>
      <c r="X26" s="158" t="str">
        <f>IF($B26="no","",IF((OR(ISBLANK('C. Market conditions'!X9),'C. Market conditions'!X9="Select answer")),"",'C. Market conditions'!X9))</f>
        <v/>
      </c>
      <c r="Y26" s="158" t="str">
        <f>IF($B26="no","",IF((OR(ISBLANK('C. Market conditions'!Y9),'C. Market conditions'!Y9="Select answer")),"",'C. Market conditions'!Y9))</f>
        <v/>
      </c>
      <c r="Z26" s="158" t="str">
        <f>IF($B26="no","",IF((OR(ISBLANK('C. Market conditions'!Z9),'C. Market conditions'!Z9="Select answer")),"",'C. Market conditions'!Z9))</f>
        <v/>
      </c>
      <c r="AA26" s="158" t="str">
        <f>IF($B26="no","",IF((OR(ISBLANK('C. Market conditions'!AA9),'C. Market conditions'!AA9="Select answer")),"",'C. Market conditions'!AA9))</f>
        <v/>
      </c>
    </row>
    <row r="27" spans="1:27">
      <c r="A27" s="119" t="str">
        <f>'Adapted questions and answers'!$F27</f>
        <v>C9: Do commercial activities require special permits/ licences</v>
      </c>
      <c r="B27" s="125" t="str">
        <f>'Adapted questions and answers'!$P27</f>
        <v>yes</v>
      </c>
      <c r="C27" s="158" t="str">
        <f>IF($B27="no","",IF((OR(ISBLANK('C. Market conditions'!C10),'C. Market conditions'!C10="Select answer")),"",'C. Market conditions'!C10))</f>
        <v>5 - Life-term permit/ licence approval from public authorities, or no permit/licence required to sell patent/product in the market</v>
      </c>
      <c r="D27" s="158" t="str">
        <f>IF($B27="no","",IF((OR(ISBLANK('C. Market conditions'!D10),'C. Market conditions'!D10="Select answer")),"",'C. Market conditions'!D10))</f>
        <v>1 - Permit/licence required. Refusal from public authorities</v>
      </c>
      <c r="E27" s="158" t="str">
        <f>IF($B27="no","",IF((OR(ISBLANK('C. Market conditions'!E10),'C. Market conditions'!E10="Select answer")),"",'C. Market conditions'!E10))</f>
        <v/>
      </c>
      <c r="F27" s="158" t="str">
        <f>IF($B27="no","",IF((OR(ISBLANK('C. Market conditions'!F10),'C. Market conditions'!F10="Select answer")),"",'C. Market conditions'!F10))</f>
        <v/>
      </c>
      <c r="G27" s="158" t="str">
        <f>IF($B27="no","",IF((OR(ISBLANK('C. Market conditions'!G10),'C. Market conditions'!G10="Select answer")),"",'C. Market conditions'!G10))</f>
        <v/>
      </c>
      <c r="H27" s="158" t="str">
        <f>IF($B27="no","",IF((OR(ISBLANK('C. Market conditions'!H10),'C. Market conditions'!H10="Select answer")),"",'C. Market conditions'!H10))</f>
        <v/>
      </c>
      <c r="I27" s="158" t="str">
        <f>IF($B27="no","",IF((OR(ISBLANK('C. Market conditions'!I10),'C. Market conditions'!I10="Select answer")),"",'C. Market conditions'!I10))</f>
        <v/>
      </c>
      <c r="J27" s="158" t="str">
        <f>IF($B27="no","",IF((OR(ISBLANK('C. Market conditions'!J10),'C. Market conditions'!J10="Select answer")),"",'C. Market conditions'!J10))</f>
        <v/>
      </c>
      <c r="K27" s="158" t="str">
        <f>IF($B27="no","",IF((OR(ISBLANK('C. Market conditions'!K10),'C. Market conditions'!K10="Select answer")),"",'C. Market conditions'!K10))</f>
        <v/>
      </c>
      <c r="L27" s="158" t="str">
        <f>IF($B27="no","",IF((OR(ISBLANK('C. Market conditions'!L10),'C. Market conditions'!L10="Select answer")),"",'C. Market conditions'!L10))</f>
        <v/>
      </c>
      <c r="M27" s="158" t="str">
        <f>IF($B27="no","",IF((OR(ISBLANK('C. Market conditions'!M10),'C. Market conditions'!M10="Select answer")),"",'C. Market conditions'!M10))</f>
        <v/>
      </c>
      <c r="N27" s="158" t="str">
        <f>IF($B27="no","",IF((OR(ISBLANK('C. Market conditions'!N10),'C. Market conditions'!N10="Select answer")),"",'C. Market conditions'!N10))</f>
        <v/>
      </c>
      <c r="O27" s="158" t="str">
        <f>IF($B27="no","",IF((OR(ISBLANK('C. Market conditions'!O10),'C. Market conditions'!O10="Select answer")),"",'C. Market conditions'!O10))</f>
        <v/>
      </c>
      <c r="P27" s="158" t="str">
        <f>IF($B27="no","",IF((OR(ISBLANK('C. Market conditions'!P10),'C. Market conditions'!P10="Select answer")),"",'C. Market conditions'!P10))</f>
        <v/>
      </c>
      <c r="Q27" s="158" t="str">
        <f>IF($B27="no","",IF((OR(ISBLANK('C. Market conditions'!Q10),'C. Market conditions'!Q10="Select answer")),"",'C. Market conditions'!Q10))</f>
        <v/>
      </c>
      <c r="R27" s="158" t="str">
        <f>IF($B27="no","",IF((OR(ISBLANK('C. Market conditions'!R10),'C. Market conditions'!R10="Select answer")),"",'C. Market conditions'!R10))</f>
        <v/>
      </c>
      <c r="S27" s="158" t="str">
        <f>IF($B27="no","",IF((OR(ISBLANK('C. Market conditions'!S10),'C. Market conditions'!S10="Select answer")),"",'C. Market conditions'!S10))</f>
        <v/>
      </c>
      <c r="T27" s="158" t="str">
        <f>IF($B27="no","",IF((OR(ISBLANK('C. Market conditions'!T10),'C. Market conditions'!T10="Select answer")),"",'C. Market conditions'!T10))</f>
        <v/>
      </c>
      <c r="U27" s="158" t="str">
        <f>IF($B27="no","",IF((OR(ISBLANK('C. Market conditions'!U10),'C. Market conditions'!U10="Select answer")),"",'C. Market conditions'!U10))</f>
        <v/>
      </c>
      <c r="V27" s="158" t="str">
        <f>IF($B27="no","",IF((OR(ISBLANK('C. Market conditions'!V10),'C. Market conditions'!V10="Select answer")),"",'C. Market conditions'!V10))</f>
        <v/>
      </c>
      <c r="W27" s="158" t="str">
        <f>IF($B27="no","",IF((OR(ISBLANK('C. Market conditions'!W10),'C. Market conditions'!W10="Select answer")),"",'C. Market conditions'!W10))</f>
        <v/>
      </c>
      <c r="X27" s="158" t="str">
        <f>IF($B27="no","",IF((OR(ISBLANK('C. Market conditions'!X10),'C. Market conditions'!X10="Select answer")),"",'C. Market conditions'!X10))</f>
        <v/>
      </c>
      <c r="Y27" s="158" t="str">
        <f>IF($B27="no","",IF((OR(ISBLANK('C. Market conditions'!Y10),'C. Market conditions'!Y10="Select answer")),"",'C. Market conditions'!Y10))</f>
        <v/>
      </c>
      <c r="Z27" s="158" t="str">
        <f>IF($B27="no","",IF((OR(ISBLANK('C. Market conditions'!Z10),'C. Market conditions'!Z10="Select answer")),"",'C. Market conditions'!Z10))</f>
        <v/>
      </c>
      <c r="AA27" s="158" t="str">
        <f>IF($B27="no","",IF((OR(ISBLANK('C. Market conditions'!AA10),'C. Market conditions'!AA10="Select answer")),"",'C. Market conditions'!AA10))</f>
        <v/>
      </c>
    </row>
    <row r="28" spans="1:27" hidden="1">
      <c r="A28" s="119" t="str">
        <f>'Adapted questions and answers'!$F28</f>
        <v>D1: Can the existing business area output in the relevant market be maintained without utilising the patented technology?</v>
      </c>
      <c r="B28" s="125" t="str">
        <f>'Adapted questions and answers'!$P28</f>
        <v>no</v>
      </c>
      <c r="C28" s="158" t="str">
        <f>IF($B28="no","",IF((OR(ISBLANK('D. Finance'!C2),'D. Finance'!C2="Select answer")),"",'D. Finance'!C2))</f>
        <v/>
      </c>
      <c r="D28" s="158" t="str">
        <f>IF($B28="no","",IF((OR(ISBLANK('D. Finance'!D2),'D. Finance'!D2="Select answer")),"",'D. Finance'!D2))</f>
        <v/>
      </c>
      <c r="E28" s="158" t="str">
        <f>IF($B28="no","",IF((OR(ISBLANK('D. Finance'!E2),'D. Finance'!E2="Select answer")),"",'D. Finance'!E2))</f>
        <v/>
      </c>
      <c r="F28" s="158" t="str">
        <f>IF($B28="no","",IF((OR(ISBLANK('D. Finance'!F2),'D. Finance'!F2="Select answer")),"",'D. Finance'!F2))</f>
        <v/>
      </c>
      <c r="G28" s="158" t="str">
        <f>IF($B28="no","",IF((OR(ISBLANK('D. Finance'!G2),'D. Finance'!G2="Select answer")),"",'D. Finance'!G2))</f>
        <v/>
      </c>
      <c r="H28" s="158" t="str">
        <f>IF($B28="no","",IF((OR(ISBLANK('D. Finance'!H2),'D. Finance'!H2="Select answer")),"",'D. Finance'!H2))</f>
        <v/>
      </c>
      <c r="I28" s="158" t="str">
        <f>IF($B28="no","",IF((OR(ISBLANK('D. Finance'!I2),'D. Finance'!I2="Select answer")),"",'D. Finance'!I2))</f>
        <v/>
      </c>
      <c r="J28" s="158" t="str">
        <f>IF($B28="no","",IF((OR(ISBLANK('D. Finance'!J2),'D. Finance'!J2="Select answer")),"",'D. Finance'!J2))</f>
        <v/>
      </c>
      <c r="K28" s="158" t="str">
        <f>IF($B28="no","",IF((OR(ISBLANK('D. Finance'!K2),'D. Finance'!K2="Select answer")),"",'D. Finance'!K2))</f>
        <v/>
      </c>
      <c r="L28" s="158" t="str">
        <f>IF($B28="no","",IF((OR(ISBLANK('D. Finance'!L2),'D. Finance'!L2="Select answer")),"",'D. Finance'!L2))</f>
        <v/>
      </c>
      <c r="M28" s="158" t="str">
        <f>IF($B28="no","",IF((OR(ISBLANK('D. Finance'!M2),'D. Finance'!M2="Select answer")),"",'D. Finance'!M2))</f>
        <v/>
      </c>
      <c r="N28" s="158" t="str">
        <f>IF($B28="no","",IF((OR(ISBLANK('D. Finance'!N2),'D. Finance'!N2="Select answer")),"",'D. Finance'!N2))</f>
        <v/>
      </c>
      <c r="O28" s="158" t="str">
        <f>IF($B28="no","",IF((OR(ISBLANK('D. Finance'!O2),'D. Finance'!O2="Select answer")),"",'D. Finance'!O2))</f>
        <v/>
      </c>
      <c r="P28" s="158" t="str">
        <f>IF($B28="no","",IF((OR(ISBLANK('D. Finance'!P2),'D. Finance'!P2="Select answer")),"",'D. Finance'!P2))</f>
        <v/>
      </c>
      <c r="Q28" s="158" t="str">
        <f>IF($B28="no","",IF((OR(ISBLANK('D. Finance'!Q2),'D. Finance'!Q2="Select answer")),"",'D. Finance'!Q2))</f>
        <v/>
      </c>
      <c r="R28" s="158" t="str">
        <f>IF($B28="no","",IF((OR(ISBLANK('D. Finance'!R2),'D. Finance'!R2="Select answer")),"",'D. Finance'!R2))</f>
        <v/>
      </c>
      <c r="S28" s="158" t="str">
        <f>IF($B28="no","",IF((OR(ISBLANK('D. Finance'!S2),'D. Finance'!S2="Select answer")),"",'D. Finance'!S2))</f>
        <v/>
      </c>
      <c r="T28" s="158" t="str">
        <f>IF($B28="no","",IF((OR(ISBLANK('D. Finance'!T2),'D. Finance'!T2="Select answer")),"",'D. Finance'!T2))</f>
        <v/>
      </c>
      <c r="U28" s="158" t="str">
        <f>IF($B28="no","",IF((OR(ISBLANK('D. Finance'!U2),'D. Finance'!U2="Select answer")),"",'D. Finance'!U2))</f>
        <v/>
      </c>
      <c r="V28" s="158" t="str">
        <f>IF($B28="no","",IF((OR(ISBLANK('D. Finance'!V2),'D. Finance'!V2="Select answer")),"",'D. Finance'!V2))</f>
        <v/>
      </c>
      <c r="W28" s="158" t="str">
        <f>IF($B28="no","",IF((OR(ISBLANK('D. Finance'!W2),'D. Finance'!W2="Select answer")),"",'D. Finance'!W2))</f>
        <v/>
      </c>
      <c r="X28" s="158" t="str">
        <f>IF($B28="no","",IF((OR(ISBLANK('D. Finance'!X2),'D. Finance'!X2="Select answer")),"",'D. Finance'!X2))</f>
        <v/>
      </c>
      <c r="Y28" s="158" t="str">
        <f>IF($B28="no","",IF((OR(ISBLANK('D. Finance'!Y2),'D. Finance'!Y2="Select answer")),"",'D. Finance'!Y2))</f>
        <v/>
      </c>
      <c r="Z28" s="158" t="str">
        <f>IF($B28="no","",IF((OR(ISBLANK('D. Finance'!Z2),'D. Finance'!Z2="Select answer")),"",'D. Finance'!Z2))</f>
        <v/>
      </c>
      <c r="AA28" s="158" t="str">
        <f>IF($B28="no","",IF((OR(ISBLANK('D. Finance'!AA2),'D. Finance'!AA2="Select answer")),"",'D. Finance'!AA2))</f>
        <v/>
      </c>
    </row>
    <row r="29" spans="1:27">
      <c r="A29" s="119" t="str">
        <f>'Adapted questions and answers'!$F29</f>
        <v>D2: What are the necessary future development costs?</v>
      </c>
      <c r="B29" s="125" t="str">
        <f>'Adapted questions and answers'!$P29</f>
        <v>yes</v>
      </c>
      <c r="C29" s="158">
        <f>IF($B29="no","",IF((OR(ISBLANK('D. Finance'!C3),'D. Finance'!C3="Select answer")),"",'D. Finance'!C3))</f>
        <v>0.15</v>
      </c>
      <c r="D29" s="158">
        <f>IF($B29="no","",IF((OR(ISBLANK('D. Finance'!D3),'D. Finance'!D3="Select answer")),"",'D. Finance'!D3))</f>
        <v>0.15</v>
      </c>
      <c r="E29" s="158" t="str">
        <f>IF($B29="no","",IF((OR(ISBLANK('D. Finance'!E3),'D. Finance'!E3="Select answer")),"",'D. Finance'!E3))</f>
        <v/>
      </c>
      <c r="F29" s="158" t="str">
        <f>IF($B29="no","",IF((OR(ISBLANK('D. Finance'!F3),'D. Finance'!F3="Select answer")),"",'D. Finance'!F3))</f>
        <v/>
      </c>
      <c r="G29" s="158" t="str">
        <f>IF($B29="no","",IF((OR(ISBLANK('D. Finance'!G3),'D. Finance'!G3="Select answer")),"",'D. Finance'!G3))</f>
        <v/>
      </c>
      <c r="H29" s="158" t="str">
        <f>IF($B29="no","",IF((OR(ISBLANK('D. Finance'!H3),'D. Finance'!H3="Select answer")),"",'D. Finance'!H3))</f>
        <v/>
      </c>
      <c r="I29" s="158" t="str">
        <f>IF($B29="no","",IF((OR(ISBLANK('D. Finance'!I3),'D. Finance'!I3="Select answer")),"",'D. Finance'!I3))</f>
        <v/>
      </c>
      <c r="J29" s="158" t="str">
        <f>IF($B29="no","",IF((OR(ISBLANK('D. Finance'!J3),'D. Finance'!J3="Select answer")),"",'D. Finance'!J3))</f>
        <v/>
      </c>
      <c r="K29" s="158" t="str">
        <f>IF($B29="no","",IF((OR(ISBLANK('D. Finance'!K3),'D. Finance'!K3="Select answer")),"",'D. Finance'!K3))</f>
        <v/>
      </c>
      <c r="L29" s="158" t="str">
        <f>IF($B29="no","",IF((OR(ISBLANK('D. Finance'!L3),'D. Finance'!L3="Select answer")),"",'D. Finance'!L3))</f>
        <v/>
      </c>
      <c r="M29" s="158" t="str">
        <f>IF($B29="no","",IF((OR(ISBLANK('D. Finance'!M3),'D. Finance'!M3="Select answer")),"",'D. Finance'!M3))</f>
        <v/>
      </c>
      <c r="N29" s="158" t="str">
        <f>IF($B29="no","",IF((OR(ISBLANK('D. Finance'!N3),'D. Finance'!N3="Select answer")),"",'D. Finance'!N3))</f>
        <v/>
      </c>
      <c r="O29" s="158" t="str">
        <f>IF($B29="no","",IF((OR(ISBLANK('D. Finance'!O3),'D. Finance'!O3="Select answer")),"",'D. Finance'!O3))</f>
        <v/>
      </c>
      <c r="P29" s="158" t="str">
        <f>IF($B29="no","",IF((OR(ISBLANK('D. Finance'!P3),'D. Finance'!P3="Select answer")),"",'D. Finance'!P3))</f>
        <v/>
      </c>
      <c r="Q29" s="158" t="str">
        <f>IF($B29="no","",IF((OR(ISBLANK('D. Finance'!Q3),'D. Finance'!Q3="Select answer")),"",'D. Finance'!Q3))</f>
        <v/>
      </c>
      <c r="R29" s="158" t="str">
        <f>IF($B29="no","",IF((OR(ISBLANK('D. Finance'!R3),'D. Finance'!R3="Select answer")),"",'D. Finance'!R3))</f>
        <v/>
      </c>
      <c r="S29" s="158" t="str">
        <f>IF($B29="no","",IF((OR(ISBLANK('D. Finance'!S3),'D. Finance'!S3="Select answer")),"",'D. Finance'!S3))</f>
        <v/>
      </c>
      <c r="T29" s="158" t="str">
        <f>IF($B29="no","",IF((OR(ISBLANK('D. Finance'!T3),'D. Finance'!T3="Select answer")),"",'D. Finance'!T3))</f>
        <v/>
      </c>
      <c r="U29" s="158" t="str">
        <f>IF($B29="no","",IF((OR(ISBLANK('D. Finance'!U3),'D. Finance'!U3="Select answer")),"",'D. Finance'!U3))</f>
        <v/>
      </c>
      <c r="V29" s="158" t="str">
        <f>IF($B29="no","",IF((OR(ISBLANK('D. Finance'!V3),'D. Finance'!V3="Select answer")),"",'D. Finance'!V3))</f>
        <v/>
      </c>
      <c r="W29" s="158" t="str">
        <f>IF($B29="no","",IF((OR(ISBLANK('D. Finance'!W3),'D. Finance'!W3="Select answer")),"",'D. Finance'!W3))</f>
        <v/>
      </c>
      <c r="X29" s="158" t="str">
        <f>IF($B29="no","",IF((OR(ISBLANK('D. Finance'!X3),'D. Finance'!X3="Select answer")),"",'D. Finance'!X3))</f>
        <v/>
      </c>
      <c r="Y29" s="158" t="str">
        <f>IF($B29="no","",IF((OR(ISBLANK('D. Finance'!Y3),'D. Finance'!Y3="Select answer")),"",'D. Finance'!Y3))</f>
        <v/>
      </c>
      <c r="Z29" s="158" t="str">
        <f>IF($B29="no","",IF((OR(ISBLANK('D. Finance'!Z3),'D. Finance'!Z3="Select answer")),"",'D. Finance'!Z3))</f>
        <v/>
      </c>
      <c r="AA29" s="158" t="str">
        <f>IF($B29="no","",IF((OR(ISBLANK('D. Finance'!AA3),'D. Finance'!AA3="Select answer")),"",'D. Finance'!AA3))</f>
        <v/>
      </c>
    </row>
    <row r="30" spans="1:27">
      <c r="A30" s="119" t="str">
        <f>'Adapted questions and answers'!$F30</f>
        <v>D3: What is the index for cost of production when implementing the patented technology?</v>
      </c>
      <c r="B30" s="125" t="str">
        <f>'Adapted questions and answers'!$P30</f>
        <v>yes</v>
      </c>
      <c r="C30" s="158">
        <f>IF($B30="no","",IF((OR(ISBLANK('D. Finance'!C4),'D. Finance'!C4="Select answer")),"",'D. Finance'!C4))</f>
        <v>1</v>
      </c>
      <c r="D30" s="158">
        <f>IF($B30="no","",IF((OR(ISBLANK('D. Finance'!D4),'D. Finance'!D4="Select answer")),"",'D. Finance'!D4))</f>
        <v>1</v>
      </c>
      <c r="E30" s="158" t="str">
        <f>IF($B30="no","",IF((OR(ISBLANK('D. Finance'!E4),'D. Finance'!E4="Select answer")),"",'D. Finance'!E4))</f>
        <v/>
      </c>
      <c r="F30" s="158" t="str">
        <f>IF($B30="no","",IF((OR(ISBLANK('D. Finance'!F4),'D. Finance'!F4="Select answer")),"",'D. Finance'!F4))</f>
        <v/>
      </c>
      <c r="G30" s="158" t="str">
        <f>IF($B30="no","",IF((OR(ISBLANK('D. Finance'!G4),'D. Finance'!G4="Select answer")),"",'D. Finance'!G4))</f>
        <v/>
      </c>
      <c r="H30" s="158" t="str">
        <f>IF($B30="no","",IF((OR(ISBLANK('D. Finance'!H4),'D. Finance'!H4="Select answer")),"",'D. Finance'!H4))</f>
        <v/>
      </c>
      <c r="I30" s="158" t="str">
        <f>IF($B30="no","",IF((OR(ISBLANK('D. Finance'!I4),'D. Finance'!I4="Select answer")),"",'D. Finance'!I4))</f>
        <v/>
      </c>
      <c r="J30" s="158" t="str">
        <f>IF($B30="no","",IF((OR(ISBLANK('D. Finance'!J4),'D. Finance'!J4="Select answer")),"",'D. Finance'!J4))</f>
        <v/>
      </c>
      <c r="K30" s="158" t="str">
        <f>IF($B30="no","",IF((OR(ISBLANK('D. Finance'!K4),'D. Finance'!K4="Select answer")),"",'D. Finance'!K4))</f>
        <v/>
      </c>
      <c r="L30" s="158" t="str">
        <f>IF($B30="no","",IF((OR(ISBLANK('D. Finance'!L4),'D. Finance'!L4="Select answer")),"",'D. Finance'!L4))</f>
        <v/>
      </c>
      <c r="M30" s="158" t="str">
        <f>IF($B30="no","",IF((OR(ISBLANK('D. Finance'!M4),'D. Finance'!M4="Select answer")),"",'D. Finance'!M4))</f>
        <v/>
      </c>
      <c r="N30" s="158" t="str">
        <f>IF($B30="no","",IF((OR(ISBLANK('D. Finance'!N4),'D. Finance'!N4="Select answer")),"",'D. Finance'!N4))</f>
        <v/>
      </c>
      <c r="O30" s="158" t="str">
        <f>IF($B30="no","",IF((OR(ISBLANK('D. Finance'!O4),'D. Finance'!O4="Select answer")),"",'D. Finance'!O4))</f>
        <v/>
      </c>
      <c r="P30" s="158" t="str">
        <f>IF($B30="no","",IF((OR(ISBLANK('D. Finance'!P4),'D. Finance'!P4="Select answer")),"",'D. Finance'!P4))</f>
        <v/>
      </c>
      <c r="Q30" s="158" t="str">
        <f>IF($B30="no","",IF((OR(ISBLANK('D. Finance'!Q4),'D. Finance'!Q4="Select answer")),"",'D. Finance'!Q4))</f>
        <v/>
      </c>
      <c r="R30" s="158" t="str">
        <f>IF($B30="no","",IF((OR(ISBLANK('D. Finance'!R4),'D. Finance'!R4="Select answer")),"",'D. Finance'!R4))</f>
        <v/>
      </c>
      <c r="S30" s="158" t="str">
        <f>IF($B30="no","",IF((OR(ISBLANK('D. Finance'!S4),'D. Finance'!S4="Select answer")),"",'D. Finance'!S4))</f>
        <v/>
      </c>
      <c r="T30" s="158" t="str">
        <f>IF($B30="no","",IF((OR(ISBLANK('D. Finance'!T4),'D. Finance'!T4="Select answer")),"",'D. Finance'!T4))</f>
        <v/>
      </c>
      <c r="U30" s="158" t="str">
        <f>IF($B30="no","",IF((OR(ISBLANK('D. Finance'!U4),'D. Finance'!U4="Select answer")),"",'D. Finance'!U4))</f>
        <v/>
      </c>
      <c r="V30" s="158" t="str">
        <f>IF($B30="no","",IF((OR(ISBLANK('D. Finance'!V4),'D. Finance'!V4="Select answer")),"",'D. Finance'!V4))</f>
        <v/>
      </c>
      <c r="W30" s="158" t="str">
        <f>IF($B30="no","",IF((OR(ISBLANK('D. Finance'!W4),'D. Finance'!W4="Select answer")),"",'D. Finance'!W4))</f>
        <v/>
      </c>
      <c r="X30" s="158" t="str">
        <f>IF($B30="no","",IF((OR(ISBLANK('D. Finance'!X4),'D. Finance'!X4="Select answer")),"",'D. Finance'!X4))</f>
        <v/>
      </c>
      <c r="Y30" s="158" t="str">
        <f>IF($B30="no","",IF((OR(ISBLANK('D. Finance'!Y4),'D. Finance'!Y4="Select answer")),"",'D. Finance'!Y4))</f>
        <v/>
      </c>
      <c r="Z30" s="158" t="str">
        <f>IF($B30="no","",IF((OR(ISBLANK('D. Finance'!Z4),'D. Finance'!Z4="Select answer")),"",'D. Finance'!Z4))</f>
        <v/>
      </c>
      <c r="AA30" s="158" t="str">
        <f>IF($B30="no","",IF((OR(ISBLANK('D. Finance'!AA4),'D. Finance'!AA4="Select answer")),"",'D. Finance'!AA4))</f>
        <v/>
      </c>
    </row>
    <row r="31" spans="1:27">
      <c r="A31" s="119" t="str">
        <f>'Adapted questions and answers'!$F31</f>
        <v>D4: What investment is necessary for production equipment?</v>
      </c>
      <c r="B31" s="125" t="str">
        <f>'Adapted questions and answers'!$P31</f>
        <v>yes</v>
      </c>
      <c r="C31" s="158">
        <f>IF($B31="no","",IF((OR(ISBLANK('D. Finance'!C5),'D. Finance'!C5="Select answer")),"",'D. Finance'!C5))</f>
        <v>1</v>
      </c>
      <c r="D31" s="158">
        <f>IF($B31="no","",IF((OR(ISBLANK('D. Finance'!D5),'D. Finance'!D5="Select answer")),"",'D. Finance'!D5))</f>
        <v>0.7</v>
      </c>
      <c r="E31" s="158" t="str">
        <f>IF($B31="no","",IF((OR(ISBLANK('D. Finance'!E5),'D. Finance'!E5="Select answer")),"",'D. Finance'!E5))</f>
        <v/>
      </c>
      <c r="F31" s="158" t="str">
        <f>IF($B31="no","",IF((OR(ISBLANK('D. Finance'!F5),'D. Finance'!F5="Select answer")),"",'D. Finance'!F5))</f>
        <v/>
      </c>
      <c r="G31" s="158" t="str">
        <f>IF($B31="no","",IF((OR(ISBLANK('D. Finance'!G5),'D. Finance'!G5="Select answer")),"",'D. Finance'!G5))</f>
        <v/>
      </c>
      <c r="H31" s="158" t="str">
        <f>IF($B31="no","",IF((OR(ISBLANK('D. Finance'!H5),'D. Finance'!H5="Select answer")),"",'D. Finance'!H5))</f>
        <v/>
      </c>
      <c r="I31" s="158" t="str">
        <f>IF($B31="no","",IF((OR(ISBLANK('D. Finance'!I5),'D. Finance'!I5="Select answer")),"",'D. Finance'!I5))</f>
        <v/>
      </c>
      <c r="J31" s="158" t="str">
        <f>IF($B31="no","",IF((OR(ISBLANK('D. Finance'!J5),'D. Finance'!J5="Select answer")),"",'D. Finance'!J5))</f>
        <v/>
      </c>
      <c r="K31" s="158" t="str">
        <f>IF($B31="no","",IF((OR(ISBLANK('D. Finance'!K5),'D. Finance'!K5="Select answer")),"",'D. Finance'!K5))</f>
        <v/>
      </c>
      <c r="L31" s="158" t="str">
        <f>IF($B31="no","",IF((OR(ISBLANK('D. Finance'!L5),'D. Finance'!L5="Select answer")),"",'D. Finance'!L5))</f>
        <v/>
      </c>
      <c r="M31" s="158" t="str">
        <f>IF($B31="no","",IF((OR(ISBLANK('D. Finance'!M5),'D. Finance'!M5="Select answer")),"",'D. Finance'!M5))</f>
        <v/>
      </c>
      <c r="N31" s="158" t="str">
        <f>IF($B31="no","",IF((OR(ISBLANK('D. Finance'!N5),'D. Finance'!N5="Select answer")),"",'D. Finance'!N5))</f>
        <v/>
      </c>
      <c r="O31" s="158" t="str">
        <f>IF($B31="no","",IF((OR(ISBLANK('D. Finance'!O5),'D. Finance'!O5="Select answer")),"",'D. Finance'!O5))</f>
        <v/>
      </c>
      <c r="P31" s="158" t="str">
        <f>IF($B31="no","",IF((OR(ISBLANK('D. Finance'!P5),'D. Finance'!P5="Select answer")),"",'D. Finance'!P5))</f>
        <v/>
      </c>
      <c r="Q31" s="158" t="str">
        <f>IF($B31="no","",IF((OR(ISBLANK('D. Finance'!Q5),'D. Finance'!Q5="Select answer")),"",'D. Finance'!Q5))</f>
        <v/>
      </c>
      <c r="R31" s="158" t="str">
        <f>IF($B31="no","",IF((OR(ISBLANK('D. Finance'!R5),'D. Finance'!R5="Select answer")),"",'D. Finance'!R5))</f>
        <v/>
      </c>
      <c r="S31" s="158" t="str">
        <f>IF($B31="no","",IF((OR(ISBLANK('D. Finance'!S5),'D. Finance'!S5="Select answer")),"",'D. Finance'!S5))</f>
        <v/>
      </c>
      <c r="T31" s="158" t="str">
        <f>IF($B31="no","",IF((OR(ISBLANK('D. Finance'!T5),'D. Finance'!T5="Select answer")),"",'D. Finance'!T5))</f>
        <v/>
      </c>
      <c r="U31" s="158" t="str">
        <f>IF($B31="no","",IF((OR(ISBLANK('D. Finance'!U5),'D. Finance'!U5="Select answer")),"",'D. Finance'!U5))</f>
        <v/>
      </c>
      <c r="V31" s="158" t="str">
        <f>IF($B31="no","",IF((OR(ISBLANK('D. Finance'!V5),'D. Finance'!V5="Select answer")),"",'D. Finance'!V5))</f>
        <v/>
      </c>
      <c r="W31" s="158" t="str">
        <f>IF($B31="no","",IF((OR(ISBLANK('D. Finance'!W5),'D. Finance'!W5="Select answer")),"",'D. Finance'!W5))</f>
        <v/>
      </c>
      <c r="X31" s="158" t="str">
        <f>IF($B31="no","",IF((OR(ISBLANK('D. Finance'!X5),'D. Finance'!X5="Select answer")),"",'D. Finance'!X5))</f>
        <v/>
      </c>
      <c r="Y31" s="158" t="str">
        <f>IF($B31="no","",IF((OR(ISBLANK('D. Finance'!Y5),'D. Finance'!Y5="Select answer")),"",'D. Finance'!Y5))</f>
        <v/>
      </c>
      <c r="Z31" s="158" t="str">
        <f>IF($B31="no","",IF((OR(ISBLANK('D. Finance'!Z5),'D. Finance'!Z5="Select answer")),"",'D. Finance'!Z5))</f>
        <v/>
      </c>
      <c r="AA31" s="158" t="str">
        <f>IF($B31="no","",IF((OR(ISBLANK('D. Finance'!AA5),'D. Finance'!AA5="Select answer")),"",'D. Finance'!AA5))</f>
        <v/>
      </c>
    </row>
    <row r="32" spans="1:27">
      <c r="A32" s="119" t="str">
        <f>'Adapted questions and answers'!$F32</f>
        <v>D5: Does the company have the financial capacity to cover patent renewal fees in the relevant markets?</v>
      </c>
      <c r="B32" s="125" t="str">
        <f>'Adapted questions and answers'!$P32</f>
        <v>yes</v>
      </c>
      <c r="C32" s="158" t="str">
        <f>IF($B32="no","",IF((OR(ISBLANK('D. Finance'!C6),'D. Finance'!C6="Select answer")),"",'D. Finance'!C6))</f>
        <v>5 - Over 15 countries/all current and potential countries</v>
      </c>
      <c r="D32" s="158" t="str">
        <f>IF($B32="no","",IF((OR(ISBLANK('D. Finance'!D6),'D. Finance'!D6="Select answer")),"",'D. Finance'!D6))</f>
        <v>5 - Over 15 countries/all current and potential countries</v>
      </c>
      <c r="E32" s="158" t="str">
        <f>IF($B32="no","",IF((OR(ISBLANK('D. Finance'!E6),'D. Finance'!E6="Select answer")),"",'D. Finance'!E6))</f>
        <v/>
      </c>
      <c r="F32" s="158" t="str">
        <f>IF($B32="no","",IF((OR(ISBLANK('D. Finance'!F6),'D. Finance'!F6="Select answer")),"",'D. Finance'!F6))</f>
        <v/>
      </c>
      <c r="G32" s="158" t="str">
        <f>IF($B32="no","",IF((OR(ISBLANK('D. Finance'!G6),'D. Finance'!G6="Select answer")),"",'D. Finance'!G6))</f>
        <v/>
      </c>
      <c r="H32" s="158" t="str">
        <f>IF($B32="no","",IF((OR(ISBLANK('D. Finance'!H6),'D. Finance'!H6="Select answer")),"",'D. Finance'!H6))</f>
        <v/>
      </c>
      <c r="I32" s="158" t="str">
        <f>IF($B32="no","",IF((OR(ISBLANK('D. Finance'!I6),'D. Finance'!I6="Select answer")),"",'D. Finance'!I6))</f>
        <v/>
      </c>
      <c r="J32" s="158" t="str">
        <f>IF($B32="no","",IF((OR(ISBLANK('D. Finance'!J6),'D. Finance'!J6="Select answer")),"",'D. Finance'!J6))</f>
        <v/>
      </c>
      <c r="K32" s="158" t="str">
        <f>IF($B32="no","",IF((OR(ISBLANK('D. Finance'!K6),'D. Finance'!K6="Select answer")),"",'D. Finance'!K6))</f>
        <v/>
      </c>
      <c r="L32" s="158" t="str">
        <f>IF($B32="no","",IF((OR(ISBLANK('D. Finance'!L6),'D. Finance'!L6="Select answer")),"",'D. Finance'!L6))</f>
        <v/>
      </c>
      <c r="M32" s="158" t="str">
        <f>IF($B32="no","",IF((OR(ISBLANK('D. Finance'!M6),'D. Finance'!M6="Select answer")),"",'D. Finance'!M6))</f>
        <v/>
      </c>
      <c r="N32" s="158" t="str">
        <f>IF($B32="no","",IF((OR(ISBLANK('D. Finance'!N6),'D. Finance'!N6="Select answer")),"",'D. Finance'!N6))</f>
        <v/>
      </c>
      <c r="O32" s="158" t="str">
        <f>IF($B32="no","",IF((OR(ISBLANK('D. Finance'!O6),'D. Finance'!O6="Select answer")),"",'D. Finance'!O6))</f>
        <v/>
      </c>
      <c r="P32" s="158" t="str">
        <f>IF($B32="no","",IF((OR(ISBLANK('D. Finance'!P6),'D. Finance'!P6="Select answer")),"",'D. Finance'!P6))</f>
        <v/>
      </c>
      <c r="Q32" s="158" t="str">
        <f>IF($B32="no","",IF((OR(ISBLANK('D. Finance'!Q6),'D. Finance'!Q6="Select answer")),"",'D. Finance'!Q6))</f>
        <v/>
      </c>
      <c r="R32" s="158" t="str">
        <f>IF($B32="no","",IF((OR(ISBLANK('D. Finance'!R6),'D. Finance'!R6="Select answer")),"",'D. Finance'!R6))</f>
        <v/>
      </c>
      <c r="S32" s="158" t="str">
        <f>IF($B32="no","",IF((OR(ISBLANK('D. Finance'!S6),'D. Finance'!S6="Select answer")),"",'D. Finance'!S6))</f>
        <v/>
      </c>
      <c r="T32" s="158" t="str">
        <f>IF($B32="no","",IF((OR(ISBLANK('D. Finance'!T6),'D. Finance'!T6="Select answer")),"",'D. Finance'!T6))</f>
        <v/>
      </c>
      <c r="U32" s="158" t="str">
        <f>IF($B32="no","",IF((OR(ISBLANK('D. Finance'!U6),'D. Finance'!U6="Select answer")),"",'D. Finance'!U6))</f>
        <v/>
      </c>
      <c r="V32" s="158" t="str">
        <f>IF($B32="no","",IF((OR(ISBLANK('D. Finance'!V6),'D. Finance'!V6="Select answer")),"",'D. Finance'!V6))</f>
        <v/>
      </c>
      <c r="W32" s="158" t="str">
        <f>IF($B32="no","",IF((OR(ISBLANK('D. Finance'!W6),'D. Finance'!W6="Select answer")),"",'D. Finance'!W6))</f>
        <v/>
      </c>
      <c r="X32" s="158" t="str">
        <f>IF($B32="no","",IF((OR(ISBLANK('D. Finance'!X6),'D. Finance'!X6="Select answer")),"",'D. Finance'!X6))</f>
        <v/>
      </c>
      <c r="Y32" s="158" t="str">
        <f>IF($B32="no","",IF((OR(ISBLANK('D. Finance'!Y6),'D. Finance'!Y6="Select answer")),"",'D. Finance'!Y6))</f>
        <v/>
      </c>
      <c r="Z32" s="158" t="str">
        <f>IF($B32="no","",IF((OR(ISBLANK('D. Finance'!Z6),'D. Finance'!Z6="Select answer")),"",'D. Finance'!Z6))</f>
        <v/>
      </c>
      <c r="AA32" s="158" t="str">
        <f>IF($B32="no","",IF((OR(ISBLANK('D. Finance'!AA6),'D. Finance'!AA6="Select answer")),"",'D. Finance'!AA6))</f>
        <v/>
      </c>
    </row>
    <row r="33" spans="1:27" hidden="1">
      <c r="A33" s="119" t="str">
        <f>'Adapted questions and answers'!$F33</f>
        <v>D6: What is the patented technology`s contribution to company profits?</v>
      </c>
      <c r="B33" s="125" t="str">
        <f>'Adapted questions and answers'!$P33</f>
        <v>no</v>
      </c>
      <c r="C33" s="158" t="str">
        <f>IF($B33="no","",IF((OR(ISBLANK('D. Finance'!C7),'D. Finance'!C7="Select answer")),"",'D. Finance'!C7))</f>
        <v/>
      </c>
      <c r="D33" s="158" t="str">
        <f>IF($B33="no","",IF((OR(ISBLANK('D. Finance'!D7),'D. Finance'!D7="Select answer")),"",'D. Finance'!D7))</f>
        <v/>
      </c>
      <c r="E33" s="158" t="str">
        <f>IF($B33="no","",IF((OR(ISBLANK('D. Finance'!E7),'D. Finance'!E7="Select answer")),"",'D. Finance'!E7))</f>
        <v/>
      </c>
      <c r="F33" s="158" t="str">
        <f>IF($B33="no","",IF((OR(ISBLANK('D. Finance'!F7),'D. Finance'!F7="Select answer")),"",'D. Finance'!F7))</f>
        <v/>
      </c>
      <c r="G33" s="158" t="str">
        <f>IF($B33="no","",IF((OR(ISBLANK('D. Finance'!G7),'D. Finance'!G7="Select answer")),"",'D. Finance'!G7))</f>
        <v/>
      </c>
      <c r="H33" s="158" t="str">
        <f>IF($B33="no","",IF((OR(ISBLANK('D. Finance'!H7),'D. Finance'!H7="Select answer")),"",'D. Finance'!H7))</f>
        <v/>
      </c>
      <c r="I33" s="158" t="str">
        <f>IF($B33="no","",IF((OR(ISBLANK('D. Finance'!I7),'D. Finance'!I7="Select answer")),"",'D. Finance'!I7))</f>
        <v/>
      </c>
      <c r="J33" s="158" t="str">
        <f>IF($B33="no","",IF((OR(ISBLANK('D. Finance'!J7),'D. Finance'!J7="Select answer")),"",'D. Finance'!J7))</f>
        <v/>
      </c>
      <c r="K33" s="158" t="str">
        <f>IF($B33="no","",IF((OR(ISBLANK('D. Finance'!K7),'D. Finance'!K7="Select answer")),"",'D. Finance'!K7))</f>
        <v/>
      </c>
      <c r="L33" s="158" t="str">
        <f>IF($B33="no","",IF((OR(ISBLANK('D. Finance'!L7),'D. Finance'!L7="Select answer")),"",'D. Finance'!L7))</f>
        <v/>
      </c>
      <c r="M33" s="158" t="str">
        <f>IF($B33="no","",IF((OR(ISBLANK('D. Finance'!M7),'D. Finance'!M7="Select answer")),"",'D. Finance'!M7))</f>
        <v/>
      </c>
      <c r="N33" s="158" t="str">
        <f>IF($B33="no","",IF((OR(ISBLANK('D. Finance'!N7),'D. Finance'!N7="Select answer")),"",'D. Finance'!N7))</f>
        <v/>
      </c>
      <c r="O33" s="158" t="str">
        <f>IF($B33="no","",IF((OR(ISBLANK('D. Finance'!O7),'D. Finance'!O7="Select answer")),"",'D. Finance'!O7))</f>
        <v/>
      </c>
      <c r="P33" s="158" t="str">
        <f>IF($B33="no","",IF((OR(ISBLANK('D. Finance'!P7),'D. Finance'!P7="Select answer")),"",'D. Finance'!P7))</f>
        <v/>
      </c>
      <c r="Q33" s="158" t="str">
        <f>IF($B33="no","",IF((OR(ISBLANK('D. Finance'!Q7),'D. Finance'!Q7="Select answer")),"",'D. Finance'!Q7))</f>
        <v/>
      </c>
      <c r="R33" s="158" t="str">
        <f>IF($B33="no","",IF((OR(ISBLANK('D. Finance'!R7),'D. Finance'!R7="Select answer")),"",'D. Finance'!R7))</f>
        <v/>
      </c>
      <c r="S33" s="158" t="str">
        <f>IF($B33="no","",IF((OR(ISBLANK('D. Finance'!S7),'D. Finance'!S7="Select answer")),"",'D. Finance'!S7))</f>
        <v/>
      </c>
      <c r="T33" s="158" t="str">
        <f>IF($B33="no","",IF((OR(ISBLANK('D. Finance'!T7),'D. Finance'!T7="Select answer")),"",'D. Finance'!T7))</f>
        <v/>
      </c>
      <c r="U33" s="158" t="str">
        <f>IF($B33="no","",IF((OR(ISBLANK('D. Finance'!U7),'D. Finance'!U7="Select answer")),"",'D. Finance'!U7))</f>
        <v/>
      </c>
      <c r="V33" s="158" t="str">
        <f>IF($B33="no","",IF((OR(ISBLANK('D. Finance'!V7),'D. Finance'!V7="Select answer")),"",'D. Finance'!V7))</f>
        <v/>
      </c>
      <c r="W33" s="158" t="str">
        <f>IF($B33="no","",IF((OR(ISBLANK('D. Finance'!W7),'D. Finance'!W7="Select answer")),"",'D. Finance'!W7))</f>
        <v/>
      </c>
      <c r="X33" s="158" t="str">
        <f>IF($B33="no","",IF((OR(ISBLANK('D. Finance'!X7),'D. Finance'!X7="Select answer")),"",'D. Finance'!X7))</f>
        <v/>
      </c>
      <c r="Y33" s="158" t="str">
        <f>IF($B33="no","",IF((OR(ISBLANK('D. Finance'!Y7),'D. Finance'!Y7="Select answer")),"",'D. Finance'!Y7))</f>
        <v/>
      </c>
      <c r="Z33" s="158" t="str">
        <f>IF($B33="no","",IF((OR(ISBLANK('D. Finance'!Z7),'D. Finance'!Z7="Select answer")),"",'D. Finance'!Z7))</f>
        <v/>
      </c>
      <c r="AA33" s="158" t="str">
        <f>IF($B33="no","",IF((OR(ISBLANK('D. Finance'!AA7),'D. Finance'!AA7="Select answer")),"",'D. Finance'!AA7))</f>
        <v/>
      </c>
    </row>
    <row r="34" spans="1:27" hidden="1">
      <c r="A34" s="119" t="str">
        <f>'Adapted questions and answers'!$F34</f>
        <v>E1: Is the object of the patent to secure position held in existing markets?</v>
      </c>
      <c r="B34" s="125" t="str">
        <f>'Adapted questions and answers'!$P34</f>
        <v>no</v>
      </c>
      <c r="C34" s="158" t="str">
        <f>IF($B34="no","",IF((OR(ISBLANK('E. Strategy'!C2),'E. Strategy'!C2="Select answer")),"",'E. Strategy'!C2))</f>
        <v/>
      </c>
      <c r="D34" s="158" t="str">
        <f>IF($B34="no","",IF((OR(ISBLANK('E. Strategy'!D2),'E. Strategy'!D2="Select answer")),"",'E. Strategy'!D2))</f>
        <v/>
      </c>
      <c r="E34" s="158" t="str">
        <f>IF($B34="no","",IF((OR(ISBLANK('E. Strategy'!E2),'E. Strategy'!E2="Select answer")),"",'E. Strategy'!E2))</f>
        <v/>
      </c>
      <c r="F34" s="158" t="str">
        <f>IF($B34="no","",IF((OR(ISBLANK('E. Strategy'!F2),'E. Strategy'!F2="Select answer")),"",'E. Strategy'!F2))</f>
        <v/>
      </c>
      <c r="G34" s="158" t="str">
        <f>IF($B34="no","",IF((OR(ISBLANK('E. Strategy'!G2),'E. Strategy'!G2="Select answer")),"",'E. Strategy'!G2))</f>
        <v/>
      </c>
      <c r="H34" s="158" t="str">
        <f>IF($B34="no","",IF((OR(ISBLANK('E. Strategy'!H2),'E. Strategy'!H2="Select answer")),"",'E. Strategy'!H2))</f>
        <v/>
      </c>
      <c r="I34" s="158" t="str">
        <f>IF($B34="no","",IF((OR(ISBLANK('E. Strategy'!I2),'E. Strategy'!I2="Select answer")),"",'E. Strategy'!I2))</f>
        <v/>
      </c>
      <c r="J34" s="158" t="str">
        <f>IF($B34="no","",IF((OR(ISBLANK('E. Strategy'!J2),'E. Strategy'!J2="Select answer")),"",'E. Strategy'!J2))</f>
        <v/>
      </c>
      <c r="K34" s="158" t="str">
        <f>IF($B34="no","",IF((OR(ISBLANK('E. Strategy'!K2),'E. Strategy'!K2="Select answer")),"",'E. Strategy'!K2))</f>
        <v/>
      </c>
      <c r="L34" s="158" t="str">
        <f>IF($B34="no","",IF((OR(ISBLANK('E. Strategy'!L2),'E. Strategy'!L2="Select answer")),"",'E. Strategy'!L2))</f>
        <v/>
      </c>
      <c r="M34" s="158" t="str">
        <f>IF($B34="no","",IF((OR(ISBLANK('E. Strategy'!M2),'E. Strategy'!M2="Select answer")),"",'E. Strategy'!M2))</f>
        <v/>
      </c>
      <c r="N34" s="158" t="str">
        <f>IF($B34="no","",IF((OR(ISBLANK('E. Strategy'!N2),'E. Strategy'!N2="Select answer")),"",'E. Strategy'!N2))</f>
        <v/>
      </c>
      <c r="O34" s="158" t="str">
        <f>IF($B34="no","",IF((OR(ISBLANK('E. Strategy'!O2),'E. Strategy'!O2="Select answer")),"",'E. Strategy'!O2))</f>
        <v/>
      </c>
      <c r="P34" s="158" t="str">
        <f>IF($B34="no","",IF((OR(ISBLANK('E. Strategy'!P2),'E. Strategy'!P2="Select answer")),"",'E. Strategy'!P2))</f>
        <v/>
      </c>
      <c r="Q34" s="158" t="str">
        <f>IF($B34="no","",IF((OR(ISBLANK('E. Strategy'!Q2),'E. Strategy'!Q2="Select answer")),"",'E. Strategy'!Q2))</f>
        <v/>
      </c>
      <c r="R34" s="158" t="str">
        <f>IF($B34="no","",IF((OR(ISBLANK('E. Strategy'!R2),'E. Strategy'!R2="Select answer")),"",'E. Strategy'!R2))</f>
        <v/>
      </c>
      <c r="S34" s="158" t="str">
        <f>IF($B34="no","",IF((OR(ISBLANK('E. Strategy'!S2),'E. Strategy'!S2="Select answer")),"",'E. Strategy'!S2))</f>
        <v/>
      </c>
      <c r="T34" s="158" t="str">
        <f>IF($B34="no","",IF((OR(ISBLANK('E. Strategy'!T2),'E. Strategy'!T2="Select answer")),"",'E. Strategy'!T2))</f>
        <v/>
      </c>
      <c r="U34" s="158" t="str">
        <f>IF($B34="no","",IF((OR(ISBLANK('E. Strategy'!U2),'E. Strategy'!U2="Select answer")),"",'E. Strategy'!U2))</f>
        <v/>
      </c>
      <c r="V34" s="158" t="str">
        <f>IF($B34="no","",IF((OR(ISBLANK('E. Strategy'!V2),'E. Strategy'!V2="Select answer")),"",'E. Strategy'!V2))</f>
        <v/>
      </c>
      <c r="W34" s="158" t="str">
        <f>IF($B34="no","",IF((OR(ISBLANK('E. Strategy'!W2),'E. Strategy'!W2="Select answer")),"",'E. Strategy'!W2))</f>
        <v/>
      </c>
      <c r="X34" s="158" t="str">
        <f>IF($B34="no","",IF((OR(ISBLANK('E. Strategy'!X2),'E. Strategy'!X2="Select answer")),"",'E. Strategy'!X2))</f>
        <v/>
      </c>
      <c r="Y34" s="158" t="str">
        <f>IF($B34="no","",IF((OR(ISBLANK('E. Strategy'!Y2),'E. Strategy'!Y2="Select answer")),"",'E. Strategy'!Y2))</f>
        <v/>
      </c>
      <c r="Z34" s="158" t="str">
        <f>IF($B34="no","",IF((OR(ISBLANK('E. Strategy'!Z2),'E. Strategy'!Z2="Select answer")),"",'E. Strategy'!Z2))</f>
        <v/>
      </c>
      <c r="AA34" s="158" t="str">
        <f>IF($B34="no","",IF((OR(ISBLANK('E. Strategy'!AA2),'E. Strategy'!AA2="Select answer")),"",'E. Strategy'!AA2))</f>
        <v/>
      </c>
    </row>
    <row r="35" spans="1:27" hidden="1">
      <c r="A35" s="119" t="str">
        <f>'Adapted questions and answers'!$F35</f>
        <v>E2: Is the object of the patent to win new markets?</v>
      </c>
      <c r="B35" s="125" t="str">
        <f>'Adapted questions and answers'!$P35</f>
        <v>no</v>
      </c>
      <c r="C35" s="158" t="str">
        <f>IF($B35="no","",IF((OR(ISBLANK('E. Strategy'!C3),'E. Strategy'!C3="Select answer")),"",'E. Strategy'!C3))</f>
        <v/>
      </c>
      <c r="D35" s="158" t="str">
        <f>IF($B35="no","",IF((OR(ISBLANK('E. Strategy'!D3),'E. Strategy'!D3="Select answer")),"",'E. Strategy'!D3))</f>
        <v/>
      </c>
      <c r="E35" s="158" t="str">
        <f>IF($B35="no","",IF((OR(ISBLANK('E. Strategy'!E3),'E. Strategy'!E3="Select answer")),"",'E. Strategy'!E3))</f>
        <v/>
      </c>
      <c r="F35" s="158" t="str">
        <f>IF($B35="no","",IF((OR(ISBLANK('E. Strategy'!F3),'E. Strategy'!F3="Select answer")),"",'E. Strategy'!F3))</f>
        <v/>
      </c>
      <c r="G35" s="158" t="str">
        <f>IF($B35="no","",IF((OR(ISBLANK('E. Strategy'!G3),'E. Strategy'!G3="Select answer")),"",'E. Strategy'!G3))</f>
        <v/>
      </c>
      <c r="H35" s="158" t="str">
        <f>IF($B35="no","",IF((OR(ISBLANK('E. Strategy'!H3),'E. Strategy'!H3="Select answer")),"",'E. Strategy'!H3))</f>
        <v/>
      </c>
      <c r="I35" s="158" t="str">
        <f>IF($B35="no","",IF((OR(ISBLANK('E. Strategy'!I3),'E. Strategy'!I3="Select answer")),"",'E. Strategy'!I3))</f>
        <v/>
      </c>
      <c r="J35" s="158" t="str">
        <f>IF($B35="no","",IF((OR(ISBLANK('E. Strategy'!J3),'E. Strategy'!J3="Select answer")),"",'E. Strategy'!J3))</f>
        <v/>
      </c>
      <c r="K35" s="158" t="str">
        <f>IF($B35="no","",IF((OR(ISBLANK('E. Strategy'!K3),'E. Strategy'!K3="Select answer")),"",'E. Strategy'!K3))</f>
        <v/>
      </c>
      <c r="L35" s="158" t="str">
        <f>IF($B35="no","",IF((OR(ISBLANK('E. Strategy'!L3),'E. Strategy'!L3="Select answer")),"",'E. Strategy'!L3))</f>
        <v/>
      </c>
      <c r="M35" s="158" t="str">
        <f>IF($B35="no","",IF((OR(ISBLANK('E. Strategy'!M3),'E. Strategy'!M3="Select answer")),"",'E. Strategy'!M3))</f>
        <v/>
      </c>
      <c r="N35" s="158" t="str">
        <f>IF($B35="no","",IF((OR(ISBLANK('E. Strategy'!N3),'E. Strategy'!N3="Select answer")),"",'E. Strategy'!N3))</f>
        <v/>
      </c>
      <c r="O35" s="158" t="str">
        <f>IF($B35="no","",IF((OR(ISBLANK('E. Strategy'!O3),'E. Strategy'!O3="Select answer")),"",'E. Strategy'!O3))</f>
        <v/>
      </c>
      <c r="P35" s="158" t="str">
        <f>IF($B35="no","",IF((OR(ISBLANK('E. Strategy'!P3),'E. Strategy'!P3="Select answer")),"",'E. Strategy'!P3))</f>
        <v/>
      </c>
      <c r="Q35" s="158" t="str">
        <f>IF($B35="no","",IF((OR(ISBLANK('E. Strategy'!Q3),'E. Strategy'!Q3="Select answer")),"",'E. Strategy'!Q3))</f>
        <v/>
      </c>
      <c r="R35" s="158" t="str">
        <f>IF($B35="no","",IF((OR(ISBLANK('E. Strategy'!R3),'E. Strategy'!R3="Select answer")),"",'E. Strategy'!R3))</f>
        <v/>
      </c>
      <c r="S35" s="158" t="str">
        <f>IF($B35="no","",IF((OR(ISBLANK('E. Strategy'!S3),'E. Strategy'!S3="Select answer")),"",'E. Strategy'!S3))</f>
        <v/>
      </c>
      <c r="T35" s="158" t="str">
        <f>IF($B35="no","",IF((OR(ISBLANK('E. Strategy'!T3),'E. Strategy'!T3="Select answer")),"",'E. Strategy'!T3))</f>
        <v/>
      </c>
      <c r="U35" s="158" t="str">
        <f>IF($B35="no","",IF((OR(ISBLANK('E. Strategy'!U3),'E. Strategy'!U3="Select answer")),"",'E. Strategy'!U3))</f>
        <v/>
      </c>
      <c r="V35" s="158" t="str">
        <f>IF($B35="no","",IF((OR(ISBLANK('E. Strategy'!V3),'E. Strategy'!V3="Select answer")),"",'E. Strategy'!V3))</f>
        <v/>
      </c>
      <c r="W35" s="158" t="str">
        <f>IF($B35="no","",IF((OR(ISBLANK('E. Strategy'!W3),'E. Strategy'!W3="Select answer")),"",'E. Strategy'!W3))</f>
        <v/>
      </c>
      <c r="X35" s="158" t="str">
        <f>IF($B35="no","",IF((OR(ISBLANK('E. Strategy'!X3),'E. Strategy'!X3="Select answer")),"",'E. Strategy'!X3))</f>
        <v/>
      </c>
      <c r="Y35" s="158" t="str">
        <f>IF($B35="no","",IF((OR(ISBLANK('E. Strategy'!Y3),'E. Strategy'!Y3="Select answer")),"",'E. Strategy'!Y3))</f>
        <v/>
      </c>
      <c r="Z35" s="158" t="str">
        <f>IF($B35="no","",IF((OR(ISBLANK('E. Strategy'!Z3),'E. Strategy'!Z3="Select answer")),"",'E. Strategy'!Z3))</f>
        <v/>
      </c>
      <c r="AA35" s="158" t="str">
        <f>IF($B35="no","",IF((OR(ISBLANK('E. Strategy'!AA3),'E. Strategy'!AA3="Select answer")),"",'E. Strategy'!AA3))</f>
        <v/>
      </c>
    </row>
    <row r="36" spans="1:27" hidden="1">
      <c r="A36" s="119" t="str">
        <f>'Adapted questions and answers'!$F36</f>
        <v>E3: Is the object of the patent part of an image-building process?</v>
      </c>
      <c r="B36" s="125" t="str">
        <f>'Adapted questions and answers'!$P36</f>
        <v>no</v>
      </c>
      <c r="C36" s="158" t="str">
        <f>IF($B36="no","",IF((OR(ISBLANK('E. Strategy'!C4),'E. Strategy'!C4="Select answer")),"",'E. Strategy'!C4))</f>
        <v/>
      </c>
      <c r="D36" s="158" t="str">
        <f>IF($B36="no","",IF((OR(ISBLANK('E. Strategy'!D4),'E. Strategy'!D4="Select answer")),"",'E. Strategy'!D4))</f>
        <v/>
      </c>
      <c r="E36" s="158" t="str">
        <f>IF($B36="no","",IF((OR(ISBLANK('E. Strategy'!E4),'E. Strategy'!E4="Select answer")),"",'E. Strategy'!E4))</f>
        <v/>
      </c>
      <c r="F36" s="158" t="str">
        <f>IF($B36="no","",IF((OR(ISBLANK('E. Strategy'!F4),'E. Strategy'!F4="Select answer")),"",'E. Strategy'!F4))</f>
        <v/>
      </c>
      <c r="G36" s="158" t="str">
        <f>IF($B36="no","",IF((OR(ISBLANK('E. Strategy'!G4),'E. Strategy'!G4="Select answer")),"",'E. Strategy'!G4))</f>
        <v/>
      </c>
      <c r="H36" s="158" t="str">
        <f>IF($B36="no","",IF((OR(ISBLANK('E. Strategy'!H4),'E. Strategy'!H4="Select answer")),"",'E. Strategy'!H4))</f>
        <v/>
      </c>
      <c r="I36" s="158" t="str">
        <f>IF($B36="no","",IF((OR(ISBLANK('E. Strategy'!I4),'E. Strategy'!I4="Select answer")),"",'E. Strategy'!I4))</f>
        <v/>
      </c>
      <c r="J36" s="158" t="str">
        <f>IF($B36="no","",IF((OR(ISBLANK('E. Strategy'!J4),'E. Strategy'!J4="Select answer")),"",'E. Strategy'!J4))</f>
        <v/>
      </c>
      <c r="K36" s="158" t="str">
        <f>IF($B36="no","",IF((OR(ISBLANK('E. Strategy'!K4),'E. Strategy'!K4="Select answer")),"",'E. Strategy'!K4))</f>
        <v/>
      </c>
      <c r="L36" s="158" t="str">
        <f>IF($B36="no","",IF((OR(ISBLANK('E. Strategy'!L4),'E. Strategy'!L4="Select answer")),"",'E. Strategy'!L4))</f>
        <v/>
      </c>
      <c r="M36" s="158" t="str">
        <f>IF($B36="no","",IF((OR(ISBLANK('E. Strategy'!M4),'E. Strategy'!M4="Select answer")),"",'E. Strategy'!M4))</f>
        <v/>
      </c>
      <c r="N36" s="158" t="str">
        <f>IF($B36="no","",IF((OR(ISBLANK('E. Strategy'!N4),'E. Strategy'!N4="Select answer")),"",'E. Strategy'!N4))</f>
        <v/>
      </c>
      <c r="O36" s="158" t="str">
        <f>IF($B36="no","",IF((OR(ISBLANK('E. Strategy'!O4),'E. Strategy'!O4="Select answer")),"",'E. Strategy'!O4))</f>
        <v/>
      </c>
      <c r="P36" s="158" t="str">
        <f>IF($B36="no","",IF((OR(ISBLANK('E. Strategy'!P4),'E. Strategy'!P4="Select answer")),"",'E. Strategy'!P4))</f>
        <v/>
      </c>
      <c r="Q36" s="158" t="str">
        <f>IF($B36="no","",IF((OR(ISBLANK('E. Strategy'!Q4),'E. Strategy'!Q4="Select answer")),"",'E. Strategy'!Q4))</f>
        <v/>
      </c>
      <c r="R36" s="158" t="str">
        <f>IF($B36="no","",IF((OR(ISBLANK('E. Strategy'!R4),'E. Strategy'!R4="Select answer")),"",'E. Strategy'!R4))</f>
        <v/>
      </c>
      <c r="S36" s="158" t="str">
        <f>IF($B36="no","",IF((OR(ISBLANK('E. Strategy'!S4),'E. Strategy'!S4="Select answer")),"",'E. Strategy'!S4))</f>
        <v/>
      </c>
      <c r="T36" s="158" t="str">
        <f>IF($B36="no","",IF((OR(ISBLANK('E. Strategy'!T4),'E. Strategy'!T4="Select answer")),"",'E. Strategy'!T4))</f>
        <v/>
      </c>
      <c r="U36" s="158" t="str">
        <f>IF($B36="no","",IF((OR(ISBLANK('E. Strategy'!U4),'E. Strategy'!U4="Select answer")),"",'E. Strategy'!U4))</f>
        <v/>
      </c>
      <c r="V36" s="158" t="str">
        <f>IF($B36="no","",IF((OR(ISBLANK('E. Strategy'!V4),'E. Strategy'!V4="Select answer")),"",'E. Strategy'!V4))</f>
        <v/>
      </c>
      <c r="W36" s="158" t="str">
        <f>IF($B36="no","",IF((OR(ISBLANK('E. Strategy'!W4),'E. Strategy'!W4="Select answer")),"",'E. Strategy'!W4))</f>
        <v/>
      </c>
      <c r="X36" s="158" t="str">
        <f>IF($B36="no","",IF((OR(ISBLANK('E. Strategy'!X4),'E. Strategy'!X4="Select answer")),"",'E. Strategy'!X4))</f>
        <v/>
      </c>
      <c r="Y36" s="158" t="str">
        <f>IF($B36="no","",IF((OR(ISBLANK('E. Strategy'!Y4),'E. Strategy'!Y4="Select answer")),"",'E. Strategy'!Y4))</f>
        <v/>
      </c>
      <c r="Z36" s="158" t="str">
        <f>IF($B36="no","",IF((OR(ISBLANK('E. Strategy'!Z4),'E. Strategy'!Z4="Select answer")),"",'E. Strategy'!Z4))</f>
        <v/>
      </c>
      <c r="AA36" s="158" t="str">
        <f>IF($B36="no","",IF((OR(ISBLANK('E. Strategy'!AA4),'E. Strategy'!AA4="Select answer")),"",'E. Strategy'!AA4))</f>
        <v/>
      </c>
    </row>
    <row r="37" spans="1:27" hidden="1">
      <c r="A37" s="119" t="str">
        <f>'Adapted questions and answers'!$F37</f>
        <v>E4: Is the object of the patent to ensure "freedom to operate" - to ensure the space for your own development activities?</v>
      </c>
      <c r="B37" s="125" t="str">
        <f>'Adapted questions and answers'!$P37</f>
        <v>no</v>
      </c>
      <c r="C37" s="158" t="str">
        <f>IF($B37="no","",IF((OR(ISBLANK('E. Strategy'!C5),'E. Strategy'!C5="Select answer")),"",'E. Strategy'!C5))</f>
        <v/>
      </c>
      <c r="D37" s="158" t="str">
        <f>IF($B37="no","",IF((OR(ISBLANK('E. Strategy'!D5),'E. Strategy'!D5="Select answer")),"",'E. Strategy'!D5))</f>
        <v/>
      </c>
      <c r="E37" s="158" t="str">
        <f>IF($B37="no","",IF((OR(ISBLANK('E. Strategy'!E5),'E. Strategy'!E5="Select answer")),"",'E. Strategy'!E5))</f>
        <v/>
      </c>
      <c r="F37" s="158" t="str">
        <f>IF($B37="no","",IF((OR(ISBLANK('E. Strategy'!F5),'E. Strategy'!F5="Select answer")),"",'E. Strategy'!F5))</f>
        <v/>
      </c>
      <c r="G37" s="158" t="str">
        <f>IF($B37="no","",IF((OR(ISBLANK('E. Strategy'!G5),'E. Strategy'!G5="Select answer")),"",'E. Strategy'!G5))</f>
        <v/>
      </c>
      <c r="H37" s="158" t="str">
        <f>IF($B37="no","",IF((OR(ISBLANK('E. Strategy'!H5),'E. Strategy'!H5="Select answer")),"",'E. Strategy'!H5))</f>
        <v/>
      </c>
      <c r="I37" s="158" t="str">
        <f>IF($B37="no","",IF((OR(ISBLANK('E. Strategy'!I5),'E. Strategy'!I5="Select answer")),"",'E. Strategy'!I5))</f>
        <v/>
      </c>
      <c r="J37" s="158" t="str">
        <f>IF($B37="no","",IF((OR(ISBLANK('E. Strategy'!J5),'E. Strategy'!J5="Select answer")),"",'E. Strategy'!J5))</f>
        <v/>
      </c>
      <c r="K37" s="158" t="str">
        <f>IF($B37="no","",IF((OR(ISBLANK('E. Strategy'!K5),'E. Strategy'!K5="Select answer")),"",'E. Strategy'!K5))</f>
        <v/>
      </c>
      <c r="L37" s="158" t="str">
        <f>IF($B37="no","",IF((OR(ISBLANK('E. Strategy'!L5),'E. Strategy'!L5="Select answer")),"",'E. Strategy'!L5))</f>
        <v/>
      </c>
      <c r="M37" s="158" t="str">
        <f>IF($B37="no","",IF((OR(ISBLANK('E. Strategy'!M5),'E. Strategy'!M5="Select answer")),"",'E. Strategy'!M5))</f>
        <v/>
      </c>
      <c r="N37" s="158" t="str">
        <f>IF($B37="no","",IF((OR(ISBLANK('E. Strategy'!N5),'E. Strategy'!N5="Select answer")),"",'E. Strategy'!N5))</f>
        <v/>
      </c>
      <c r="O37" s="158" t="str">
        <f>IF($B37="no","",IF((OR(ISBLANK('E. Strategy'!O5),'E. Strategy'!O5="Select answer")),"",'E. Strategy'!O5))</f>
        <v/>
      </c>
      <c r="P37" s="158" t="str">
        <f>IF($B37="no","",IF((OR(ISBLANK('E. Strategy'!P5),'E. Strategy'!P5="Select answer")),"",'E. Strategy'!P5))</f>
        <v/>
      </c>
      <c r="Q37" s="158" t="str">
        <f>IF($B37="no","",IF((OR(ISBLANK('E. Strategy'!Q5),'E. Strategy'!Q5="Select answer")),"",'E. Strategy'!Q5))</f>
        <v/>
      </c>
      <c r="R37" s="158" t="str">
        <f>IF($B37="no","",IF((OR(ISBLANK('E. Strategy'!R5),'E. Strategy'!R5="Select answer")),"",'E. Strategy'!R5))</f>
        <v/>
      </c>
      <c r="S37" s="158" t="str">
        <f>IF($B37="no","",IF((OR(ISBLANK('E. Strategy'!S5),'E. Strategy'!S5="Select answer")),"",'E. Strategy'!S5))</f>
        <v/>
      </c>
      <c r="T37" s="158" t="str">
        <f>IF($B37="no","",IF((OR(ISBLANK('E. Strategy'!T5),'E. Strategy'!T5="Select answer")),"",'E. Strategy'!T5))</f>
        <v/>
      </c>
      <c r="U37" s="158" t="str">
        <f>IF($B37="no","",IF((OR(ISBLANK('E. Strategy'!U5),'E. Strategy'!U5="Select answer")),"",'E. Strategy'!U5))</f>
        <v/>
      </c>
      <c r="V37" s="158" t="str">
        <f>IF($B37="no","",IF((OR(ISBLANK('E. Strategy'!V5),'E. Strategy'!V5="Select answer")),"",'E. Strategy'!V5))</f>
        <v/>
      </c>
      <c r="W37" s="158" t="str">
        <f>IF($B37="no","",IF((OR(ISBLANK('E. Strategy'!W5),'E. Strategy'!W5="Select answer")),"",'E. Strategy'!W5))</f>
        <v/>
      </c>
      <c r="X37" s="158" t="str">
        <f>IF($B37="no","",IF((OR(ISBLANK('E. Strategy'!X5),'E. Strategy'!X5="Select answer")),"",'E. Strategy'!X5))</f>
        <v/>
      </c>
      <c r="Y37" s="158" t="str">
        <f>IF($B37="no","",IF((OR(ISBLANK('E. Strategy'!Y5),'E. Strategy'!Y5="Select answer")),"",'E. Strategy'!Y5))</f>
        <v/>
      </c>
      <c r="Z37" s="158" t="str">
        <f>IF($B37="no","",IF((OR(ISBLANK('E. Strategy'!Z5),'E. Strategy'!Z5="Select answer")),"",'E. Strategy'!Z5))</f>
        <v/>
      </c>
      <c r="AA37" s="158" t="str">
        <f>IF($B37="no","",IF((OR(ISBLANK('E. Strategy'!AA5),'E. Strategy'!AA5="Select answer")),"",'E. Strategy'!AA5))</f>
        <v/>
      </c>
    </row>
    <row r="38" spans="1:27" hidden="1">
      <c r="A38" s="119" t="str">
        <f>'Adapted questions and answers'!$F38</f>
        <v>E5: Is the object of the patent to restrict competitive development?</v>
      </c>
      <c r="B38" s="125" t="str">
        <f>'Adapted questions and answers'!$P38</f>
        <v>no</v>
      </c>
      <c r="C38" s="158" t="str">
        <f>IF($B38="no","",IF((OR(ISBLANK('E. Strategy'!C6),'E. Strategy'!C6="Select answer")),"",'E. Strategy'!C6))</f>
        <v/>
      </c>
      <c r="D38" s="158" t="str">
        <f>IF($B38="no","",IF((OR(ISBLANK('E. Strategy'!D6),'E. Strategy'!D6="Select answer")),"",'E. Strategy'!D6))</f>
        <v/>
      </c>
      <c r="E38" s="158" t="str">
        <f>IF($B38="no","",IF((OR(ISBLANK('E. Strategy'!E6),'E. Strategy'!E6="Select answer")),"",'E. Strategy'!E6))</f>
        <v/>
      </c>
      <c r="F38" s="158" t="str">
        <f>IF($B38="no","",IF((OR(ISBLANK('E. Strategy'!F6),'E. Strategy'!F6="Select answer")),"",'E. Strategy'!F6))</f>
        <v/>
      </c>
      <c r="G38" s="158" t="str">
        <f>IF($B38="no","",IF((OR(ISBLANK('E. Strategy'!G6),'E. Strategy'!G6="Select answer")),"",'E. Strategy'!G6))</f>
        <v/>
      </c>
      <c r="H38" s="158" t="str">
        <f>IF($B38="no","",IF((OR(ISBLANK('E. Strategy'!H6),'E. Strategy'!H6="Select answer")),"",'E. Strategy'!H6))</f>
        <v/>
      </c>
      <c r="I38" s="158" t="str">
        <f>IF($B38="no","",IF((OR(ISBLANK('E. Strategy'!I6),'E. Strategy'!I6="Select answer")),"",'E. Strategy'!I6))</f>
        <v/>
      </c>
      <c r="J38" s="158" t="str">
        <f>IF($B38="no","",IF((OR(ISBLANK('E. Strategy'!J6),'E. Strategy'!J6="Select answer")),"",'E. Strategy'!J6))</f>
        <v/>
      </c>
      <c r="K38" s="158" t="str">
        <f>IF($B38="no","",IF((OR(ISBLANK('E. Strategy'!K6),'E. Strategy'!K6="Select answer")),"",'E. Strategy'!K6))</f>
        <v/>
      </c>
      <c r="L38" s="158" t="str">
        <f>IF($B38="no","",IF((OR(ISBLANK('E. Strategy'!L6),'E. Strategy'!L6="Select answer")),"",'E. Strategy'!L6))</f>
        <v/>
      </c>
      <c r="M38" s="158" t="str">
        <f>IF($B38="no","",IF((OR(ISBLANK('E. Strategy'!M6),'E. Strategy'!M6="Select answer")),"",'E. Strategy'!M6))</f>
        <v/>
      </c>
      <c r="N38" s="158" t="str">
        <f>IF($B38="no","",IF((OR(ISBLANK('E. Strategy'!N6),'E. Strategy'!N6="Select answer")),"",'E. Strategy'!N6))</f>
        <v/>
      </c>
      <c r="O38" s="158" t="str">
        <f>IF($B38="no","",IF((OR(ISBLANK('E. Strategy'!O6),'E. Strategy'!O6="Select answer")),"",'E. Strategy'!O6))</f>
        <v/>
      </c>
      <c r="P38" s="158" t="str">
        <f>IF($B38="no","",IF((OR(ISBLANK('E. Strategy'!P6),'E. Strategy'!P6="Select answer")),"",'E. Strategy'!P6))</f>
        <v/>
      </c>
      <c r="Q38" s="158" t="str">
        <f>IF($B38="no","",IF((OR(ISBLANK('E. Strategy'!Q6),'E. Strategy'!Q6="Select answer")),"",'E. Strategy'!Q6))</f>
        <v/>
      </c>
      <c r="R38" s="158" t="str">
        <f>IF($B38="no","",IF((OR(ISBLANK('E. Strategy'!R6),'E. Strategy'!R6="Select answer")),"",'E. Strategy'!R6))</f>
        <v/>
      </c>
      <c r="S38" s="158" t="str">
        <f>IF($B38="no","",IF((OR(ISBLANK('E. Strategy'!S6),'E. Strategy'!S6="Select answer")),"",'E. Strategy'!S6))</f>
        <v/>
      </c>
      <c r="T38" s="158" t="str">
        <f>IF($B38="no","",IF((OR(ISBLANK('E. Strategy'!T6),'E. Strategy'!T6="Select answer")),"",'E. Strategy'!T6))</f>
        <v/>
      </c>
      <c r="U38" s="158" t="str">
        <f>IF($B38="no","",IF((OR(ISBLANK('E. Strategy'!U6),'E. Strategy'!U6="Select answer")),"",'E. Strategy'!U6))</f>
        <v/>
      </c>
      <c r="V38" s="158" t="str">
        <f>IF($B38="no","",IF((OR(ISBLANK('E. Strategy'!V6),'E. Strategy'!V6="Select answer")),"",'E. Strategy'!V6))</f>
        <v/>
      </c>
      <c r="W38" s="158" t="str">
        <f>IF($B38="no","",IF((OR(ISBLANK('E. Strategy'!W6),'E. Strategy'!W6="Select answer")),"",'E. Strategy'!W6))</f>
        <v/>
      </c>
      <c r="X38" s="158" t="str">
        <f>IF($B38="no","",IF((OR(ISBLANK('E. Strategy'!X6),'E. Strategy'!X6="Select answer")),"",'E. Strategy'!X6))</f>
        <v/>
      </c>
      <c r="Y38" s="158" t="str">
        <f>IF($B38="no","",IF((OR(ISBLANK('E. Strategy'!Y6),'E. Strategy'!Y6="Select answer")),"",'E. Strategy'!Y6))</f>
        <v/>
      </c>
      <c r="Z38" s="158" t="str">
        <f>IF($B38="no","",IF((OR(ISBLANK('E. Strategy'!Z6),'E. Strategy'!Z6="Select answer")),"",'E. Strategy'!Z6))</f>
        <v/>
      </c>
      <c r="AA38" s="158" t="str">
        <f>IF($B38="no","",IF((OR(ISBLANK('E. Strategy'!AA6),'E. Strategy'!AA6="Select answer")),"",'E. Strategy'!AA6))</f>
        <v/>
      </c>
    </row>
    <row r="39" spans="1:27" hidden="1">
      <c r="A39" s="119" t="str">
        <f>'Adapted questions and answers'!$F39</f>
        <v>E6: Does the company use the patent for licence or sales agreements?</v>
      </c>
      <c r="B39" s="125" t="str">
        <f>'Adapted questions and answers'!$P39</f>
        <v>no</v>
      </c>
      <c r="C39" s="158" t="str">
        <f>IF($B39="no","",IF((OR(ISBLANK('E. Strategy'!C7),'E. Strategy'!C7="Select answer")),"",'E. Strategy'!C7))</f>
        <v/>
      </c>
      <c r="D39" s="158" t="str">
        <f>IF($B39="no","",IF((OR(ISBLANK('E. Strategy'!D7),'E. Strategy'!D7="Select answer")),"",'E. Strategy'!D7))</f>
        <v/>
      </c>
      <c r="E39" s="158" t="str">
        <f>IF($B39="no","",IF((OR(ISBLANK('E. Strategy'!E7),'E. Strategy'!E7="Select answer")),"",'E. Strategy'!E7))</f>
        <v/>
      </c>
      <c r="F39" s="158" t="str">
        <f>IF($B39="no","",IF((OR(ISBLANK('E. Strategy'!F7),'E. Strategy'!F7="Select answer")),"",'E. Strategy'!F7))</f>
        <v/>
      </c>
      <c r="G39" s="158" t="str">
        <f>IF($B39="no","",IF((OR(ISBLANK('E. Strategy'!G7),'E. Strategy'!G7="Select answer")),"",'E. Strategy'!G7))</f>
        <v/>
      </c>
      <c r="H39" s="158" t="str">
        <f>IF($B39="no","",IF((OR(ISBLANK('E. Strategy'!H7),'E. Strategy'!H7="Select answer")),"",'E. Strategy'!H7))</f>
        <v/>
      </c>
      <c r="I39" s="158" t="str">
        <f>IF($B39="no","",IF((OR(ISBLANK('E. Strategy'!I7),'E. Strategy'!I7="Select answer")),"",'E. Strategy'!I7))</f>
        <v/>
      </c>
      <c r="J39" s="158" t="str">
        <f>IF($B39="no","",IF((OR(ISBLANK('E. Strategy'!J7),'E. Strategy'!J7="Select answer")),"",'E. Strategy'!J7))</f>
        <v/>
      </c>
      <c r="K39" s="158" t="str">
        <f>IF($B39="no","",IF((OR(ISBLANK('E. Strategy'!K7),'E. Strategy'!K7="Select answer")),"",'E. Strategy'!K7))</f>
        <v/>
      </c>
      <c r="L39" s="158" t="str">
        <f>IF($B39="no","",IF((OR(ISBLANK('E. Strategy'!L7),'E. Strategy'!L7="Select answer")),"",'E. Strategy'!L7))</f>
        <v/>
      </c>
      <c r="M39" s="158" t="str">
        <f>IF($B39="no","",IF((OR(ISBLANK('E. Strategy'!M7),'E. Strategy'!M7="Select answer")),"",'E. Strategy'!M7))</f>
        <v/>
      </c>
      <c r="N39" s="158" t="str">
        <f>IF($B39="no","",IF((OR(ISBLANK('E. Strategy'!N7),'E. Strategy'!N7="Select answer")),"",'E. Strategy'!N7))</f>
        <v/>
      </c>
      <c r="O39" s="158" t="str">
        <f>IF($B39="no","",IF((OR(ISBLANK('E. Strategy'!O7),'E. Strategy'!O7="Select answer")),"",'E. Strategy'!O7))</f>
        <v/>
      </c>
      <c r="P39" s="158" t="str">
        <f>IF($B39="no","",IF((OR(ISBLANK('E. Strategy'!P7),'E. Strategy'!P7="Select answer")),"",'E. Strategy'!P7))</f>
        <v/>
      </c>
      <c r="Q39" s="158" t="str">
        <f>IF($B39="no","",IF((OR(ISBLANK('E. Strategy'!Q7),'E. Strategy'!Q7="Select answer")),"",'E. Strategy'!Q7))</f>
        <v/>
      </c>
      <c r="R39" s="158" t="str">
        <f>IF($B39="no","",IF((OR(ISBLANK('E. Strategy'!R7),'E. Strategy'!R7="Select answer")),"",'E. Strategy'!R7))</f>
        <v/>
      </c>
      <c r="S39" s="158" t="str">
        <f>IF($B39="no","",IF((OR(ISBLANK('E. Strategy'!S7),'E. Strategy'!S7="Select answer")),"",'E. Strategy'!S7))</f>
        <v/>
      </c>
      <c r="T39" s="158" t="str">
        <f>IF($B39="no","",IF((OR(ISBLANK('E. Strategy'!T7),'E. Strategy'!T7="Select answer")),"",'E. Strategy'!T7))</f>
        <v/>
      </c>
      <c r="U39" s="158" t="str">
        <f>IF($B39="no","",IF((OR(ISBLANK('E. Strategy'!U7),'E. Strategy'!U7="Select answer")),"",'E. Strategy'!U7))</f>
        <v/>
      </c>
      <c r="V39" s="158" t="str">
        <f>IF($B39="no","",IF((OR(ISBLANK('E. Strategy'!V7),'E. Strategy'!V7="Select answer")),"",'E. Strategy'!V7))</f>
        <v/>
      </c>
      <c r="W39" s="158" t="str">
        <f>IF($B39="no","",IF((OR(ISBLANK('E. Strategy'!W7),'E. Strategy'!W7="Select answer")),"",'E. Strategy'!W7))</f>
        <v/>
      </c>
      <c r="X39" s="158" t="str">
        <f>IF($B39="no","",IF((OR(ISBLANK('E. Strategy'!X7),'E. Strategy'!X7="Select answer")),"",'E. Strategy'!X7))</f>
        <v/>
      </c>
      <c r="Y39" s="158" t="str">
        <f>IF($B39="no","",IF((OR(ISBLANK('E. Strategy'!Y7),'E. Strategy'!Y7="Select answer")),"",'E. Strategy'!Y7))</f>
        <v/>
      </c>
      <c r="Z39" s="158" t="str">
        <f>IF($B39="no","",IF((OR(ISBLANK('E. Strategy'!Z7),'E. Strategy'!Z7="Select answer")),"",'E. Strategy'!Z7))</f>
        <v/>
      </c>
      <c r="AA39" s="158" t="str">
        <f>IF($B39="no","",IF((OR(ISBLANK('E. Strategy'!AA7),'E. Strategy'!AA7="Select answer")),"",'E. Strategy'!AA7))</f>
        <v/>
      </c>
    </row>
    <row r="40" spans="1:27" hidden="1">
      <c r="A40" s="119" t="str">
        <f>'Adapted questions and answers'!$F40</f>
        <v>E7: Does the patent form part of the company's core-technology areas?</v>
      </c>
      <c r="B40" s="125" t="str">
        <f>'Adapted questions and answers'!$P40</f>
        <v>no</v>
      </c>
      <c r="C40" s="158" t="str">
        <f>IF($B40="no","",IF((OR(ISBLANK('E. Strategy'!C8),'E. Strategy'!C8="Select answer")),"",'E. Strategy'!C8))</f>
        <v/>
      </c>
      <c r="D40" s="158" t="str">
        <f>IF($B40="no","",IF((OR(ISBLANK('E. Strategy'!D8),'E. Strategy'!D8="Select answer")),"",'E. Strategy'!D8))</f>
        <v/>
      </c>
      <c r="E40" s="158" t="str">
        <f>IF($B40="no","",IF((OR(ISBLANK('E. Strategy'!E8),'E. Strategy'!E8="Select answer")),"",'E. Strategy'!E8))</f>
        <v/>
      </c>
      <c r="F40" s="158" t="str">
        <f>IF($B40="no","",IF((OR(ISBLANK('E. Strategy'!F8),'E. Strategy'!F8="Select answer")),"",'E. Strategy'!F8))</f>
        <v/>
      </c>
      <c r="G40" s="158" t="str">
        <f>IF($B40="no","",IF((OR(ISBLANK('E. Strategy'!G8),'E. Strategy'!G8="Select answer")),"",'E. Strategy'!G8))</f>
        <v/>
      </c>
      <c r="H40" s="158" t="str">
        <f>IF($B40="no","",IF((OR(ISBLANK('E. Strategy'!H8),'E. Strategy'!H8="Select answer")),"",'E. Strategy'!H8))</f>
        <v/>
      </c>
      <c r="I40" s="158" t="str">
        <f>IF($B40="no","",IF((OR(ISBLANK('E. Strategy'!I8),'E. Strategy'!I8="Select answer")),"",'E. Strategy'!I8))</f>
        <v/>
      </c>
      <c r="J40" s="158" t="str">
        <f>IF($B40="no","",IF((OR(ISBLANK('E. Strategy'!J8),'E. Strategy'!J8="Select answer")),"",'E. Strategy'!J8))</f>
        <v/>
      </c>
      <c r="K40" s="158" t="str">
        <f>IF($B40="no","",IF((OR(ISBLANK('E. Strategy'!K8),'E. Strategy'!K8="Select answer")),"",'E. Strategy'!K8))</f>
        <v/>
      </c>
      <c r="L40" s="158" t="str">
        <f>IF($B40="no","",IF((OR(ISBLANK('E. Strategy'!L8),'E. Strategy'!L8="Select answer")),"",'E. Strategy'!L8))</f>
        <v/>
      </c>
      <c r="M40" s="158" t="str">
        <f>IF($B40="no","",IF((OR(ISBLANK('E. Strategy'!M8),'E. Strategy'!M8="Select answer")),"",'E. Strategy'!M8))</f>
        <v/>
      </c>
      <c r="N40" s="158" t="str">
        <f>IF($B40="no","",IF((OR(ISBLANK('E. Strategy'!N8),'E. Strategy'!N8="Select answer")),"",'E. Strategy'!N8))</f>
        <v/>
      </c>
      <c r="O40" s="158" t="str">
        <f>IF($B40="no","",IF((OR(ISBLANK('E. Strategy'!O8),'E. Strategy'!O8="Select answer")),"",'E. Strategy'!O8))</f>
        <v/>
      </c>
      <c r="P40" s="158" t="str">
        <f>IF($B40="no","",IF((OR(ISBLANK('E. Strategy'!P8),'E. Strategy'!P8="Select answer")),"",'E. Strategy'!P8))</f>
        <v/>
      </c>
      <c r="Q40" s="158" t="str">
        <f>IF($B40="no","",IF((OR(ISBLANK('E. Strategy'!Q8),'E. Strategy'!Q8="Select answer")),"",'E. Strategy'!Q8))</f>
        <v/>
      </c>
      <c r="R40" s="158" t="str">
        <f>IF($B40="no","",IF((OR(ISBLANK('E. Strategy'!R8),'E. Strategy'!R8="Select answer")),"",'E. Strategy'!R8))</f>
        <v/>
      </c>
      <c r="S40" s="158" t="str">
        <f>IF($B40="no","",IF((OR(ISBLANK('E. Strategy'!S8),'E. Strategy'!S8="Select answer")),"",'E. Strategy'!S8))</f>
        <v/>
      </c>
      <c r="T40" s="158" t="str">
        <f>IF($B40="no","",IF((OR(ISBLANK('E. Strategy'!T8),'E. Strategy'!T8="Select answer")),"",'E. Strategy'!T8))</f>
        <v/>
      </c>
      <c r="U40" s="158" t="str">
        <f>IF($B40="no","",IF((OR(ISBLANK('E. Strategy'!U8),'E. Strategy'!U8="Select answer")),"",'E. Strategy'!U8))</f>
        <v/>
      </c>
      <c r="V40" s="158" t="str">
        <f>IF($B40="no","",IF((OR(ISBLANK('E. Strategy'!V8),'E. Strategy'!V8="Select answer")),"",'E. Strategy'!V8))</f>
        <v/>
      </c>
      <c r="W40" s="158" t="str">
        <f>IF($B40="no","",IF((OR(ISBLANK('E. Strategy'!W8),'E. Strategy'!W8="Select answer")),"",'E. Strategy'!W8))</f>
        <v/>
      </c>
      <c r="X40" s="158" t="str">
        <f>IF($B40="no","",IF((OR(ISBLANK('E. Strategy'!X8),'E. Strategy'!X8="Select answer")),"",'E. Strategy'!X8))</f>
        <v/>
      </c>
      <c r="Y40" s="158" t="str">
        <f>IF($B40="no","",IF((OR(ISBLANK('E. Strategy'!Y8),'E. Strategy'!Y8="Select answer")),"",'E. Strategy'!Y8))</f>
        <v/>
      </c>
      <c r="Z40" s="158" t="str">
        <f>IF($B40="no","",IF((OR(ISBLANK('E. Strategy'!Z8),'E. Strategy'!Z8="Select answer")),"",'E. Strategy'!Z8))</f>
        <v/>
      </c>
      <c r="AA40" s="158" t="str">
        <f>IF($B40="no","",IF((OR(ISBLANK('E. Strategy'!AA8),'E. Strategy'!AA8="Select answer")),"",'E. Strategy'!AA8))</f>
        <v/>
      </c>
    </row>
    <row r="41" spans="1:27" hidden="1">
      <c r="A41" s="120" t="str">
        <f>'Adapted questions and answers'!$F41</f>
        <v>E8: Is there alignment between the patent and the company's business strategy?</v>
      </c>
      <c r="B41" s="125" t="str">
        <f>'Adapted questions and answers'!$P41</f>
        <v>no</v>
      </c>
      <c r="C41" s="158" t="str">
        <f>IF($B41="no","",IF((OR(ISBLANK('E. Strategy'!C9),'E. Strategy'!C9="Select answer")),"",'E. Strategy'!C9))</f>
        <v/>
      </c>
      <c r="D41" s="158" t="str">
        <f>IF($B41="no","",IF((OR(ISBLANK('E. Strategy'!D9),'E. Strategy'!D9="Select answer")),"",'E. Strategy'!D9))</f>
        <v/>
      </c>
      <c r="E41" s="158" t="str">
        <f>IF($B41="no","",IF((OR(ISBLANK('E. Strategy'!E9),'E. Strategy'!E9="Select answer")),"",'E. Strategy'!E9))</f>
        <v/>
      </c>
      <c r="F41" s="158" t="str">
        <f>IF($B41="no","",IF((OR(ISBLANK('E. Strategy'!F9),'E. Strategy'!F9="Select answer")),"",'E. Strategy'!F9))</f>
        <v/>
      </c>
      <c r="G41" s="158" t="str">
        <f>IF($B41="no","",IF((OR(ISBLANK('E. Strategy'!G9),'E. Strategy'!G9="Select answer")),"",'E. Strategy'!G9))</f>
        <v/>
      </c>
      <c r="H41" s="158" t="str">
        <f>IF($B41="no","",IF((OR(ISBLANK('E. Strategy'!H9),'E. Strategy'!H9="Select answer")),"",'E. Strategy'!H9))</f>
        <v/>
      </c>
      <c r="I41" s="158" t="str">
        <f>IF($B41="no","",IF((OR(ISBLANK('E. Strategy'!I9),'E. Strategy'!I9="Select answer")),"",'E. Strategy'!I9))</f>
        <v/>
      </c>
      <c r="J41" s="158" t="str">
        <f>IF($B41="no","",IF((OR(ISBLANK('E. Strategy'!J9),'E. Strategy'!J9="Select answer")),"",'E. Strategy'!J9))</f>
        <v/>
      </c>
      <c r="K41" s="158" t="str">
        <f>IF($B41="no","",IF((OR(ISBLANK('E. Strategy'!K9),'E. Strategy'!K9="Select answer")),"",'E. Strategy'!K9))</f>
        <v/>
      </c>
      <c r="L41" s="158" t="str">
        <f>IF($B41="no","",IF((OR(ISBLANK('E. Strategy'!L9),'E. Strategy'!L9="Select answer")),"",'E. Strategy'!L9))</f>
        <v/>
      </c>
      <c r="M41" s="158" t="str">
        <f>IF($B41="no","",IF((OR(ISBLANK('E. Strategy'!M9),'E. Strategy'!M9="Select answer")),"",'E. Strategy'!M9))</f>
        <v/>
      </c>
      <c r="N41" s="158" t="str">
        <f>IF($B41="no","",IF((OR(ISBLANK('E. Strategy'!N9),'E. Strategy'!N9="Select answer")),"",'E. Strategy'!N9))</f>
        <v/>
      </c>
      <c r="O41" s="158" t="str">
        <f>IF($B41="no","",IF((OR(ISBLANK('E. Strategy'!O9),'E. Strategy'!O9="Select answer")),"",'E. Strategy'!O9))</f>
        <v/>
      </c>
      <c r="P41" s="158" t="str">
        <f>IF($B41="no","",IF((OR(ISBLANK('E. Strategy'!P9),'E. Strategy'!P9="Select answer")),"",'E. Strategy'!P9))</f>
        <v/>
      </c>
      <c r="Q41" s="158" t="str">
        <f>IF($B41="no","",IF((OR(ISBLANK('E. Strategy'!Q9),'E. Strategy'!Q9="Select answer")),"",'E. Strategy'!Q9))</f>
        <v/>
      </c>
      <c r="R41" s="158" t="str">
        <f>IF($B41="no","",IF((OR(ISBLANK('E. Strategy'!R9),'E. Strategy'!R9="Select answer")),"",'E. Strategy'!R9))</f>
        <v/>
      </c>
      <c r="S41" s="158" t="str">
        <f>IF($B41="no","",IF((OR(ISBLANK('E. Strategy'!S9),'E. Strategy'!S9="Select answer")),"",'E. Strategy'!S9))</f>
        <v/>
      </c>
      <c r="T41" s="158" t="str">
        <f>IF($B41="no","",IF((OR(ISBLANK('E. Strategy'!T9),'E. Strategy'!T9="Select answer")),"",'E. Strategy'!T9))</f>
        <v/>
      </c>
      <c r="U41" s="158" t="str">
        <f>IF($B41="no","",IF((OR(ISBLANK('E. Strategy'!U9),'E. Strategy'!U9="Select answer")),"",'E. Strategy'!U9))</f>
        <v/>
      </c>
      <c r="V41" s="158" t="str">
        <f>IF($B41="no","",IF((OR(ISBLANK('E. Strategy'!V9),'E. Strategy'!V9="Select answer")),"",'E. Strategy'!V9))</f>
        <v/>
      </c>
      <c r="W41" s="158" t="str">
        <f>IF($B41="no","",IF((OR(ISBLANK('E. Strategy'!W9),'E. Strategy'!W9="Select answer")),"",'E. Strategy'!W9))</f>
        <v/>
      </c>
      <c r="X41" s="158" t="str">
        <f>IF($B41="no","",IF((OR(ISBLANK('E. Strategy'!X9),'E. Strategy'!X9="Select answer")),"",'E. Strategy'!X9))</f>
        <v/>
      </c>
      <c r="Y41" s="158" t="str">
        <f>IF($B41="no","",IF((OR(ISBLANK('E. Strategy'!Y9),'E. Strategy'!Y9="Select answer")),"",'E. Strategy'!Y9))</f>
        <v/>
      </c>
      <c r="Z41" s="158" t="str">
        <f>IF($B41="no","",IF((OR(ISBLANK('E. Strategy'!Z9),'E. Strategy'!Z9="Select answer")),"",'E. Strategy'!Z9))</f>
        <v/>
      </c>
      <c r="AA41" s="158" t="str">
        <f>IF($B41="no","",IF((OR(ISBLANK('E. Strategy'!AA9),'E. Strategy'!AA9="Select answer")),"",'E. Strategy'!AA9))</f>
        <v/>
      </c>
    </row>
    <row r="42" spans="1:27" ht="15" thickBot="1">
      <c r="A42" s="20"/>
    </row>
    <row r="43" spans="1:27" ht="15" thickBot="1">
      <c r="A43" s="227" t="s">
        <v>489</v>
      </c>
      <c r="B43" s="228"/>
      <c r="C43" s="98"/>
      <c r="D43" s="97"/>
      <c r="E43" s="97"/>
      <c r="F43" s="97"/>
      <c r="G43" s="97"/>
      <c r="H43" s="97"/>
      <c r="I43" s="97"/>
      <c r="J43" s="97"/>
      <c r="K43" s="97"/>
      <c r="L43" s="97"/>
      <c r="M43" s="97"/>
      <c r="N43" s="97"/>
      <c r="O43" s="97"/>
      <c r="P43" s="97"/>
      <c r="Q43" s="97"/>
      <c r="R43" s="97"/>
      <c r="S43" s="97"/>
      <c r="T43" s="97"/>
      <c r="U43" s="97"/>
      <c r="V43" s="97"/>
      <c r="W43" s="97"/>
      <c r="X43" s="97"/>
      <c r="Y43" s="97"/>
      <c r="Z43" s="97"/>
      <c r="AA43" s="97"/>
    </row>
    <row r="44" spans="1:27">
      <c r="A44" s="20"/>
    </row>
    <row r="45" spans="1:27">
      <c r="A45" s="20"/>
    </row>
    <row r="46" spans="1:27">
      <c r="A46" s="20"/>
    </row>
    <row r="47" spans="1:27">
      <c r="A47" s="20"/>
    </row>
  </sheetData>
  <sheetProtection algorithmName="SHA-512" hashValue="slEcgLjA6dcJcm9TEUqtvuB+W3FN9DSnyopnLQc7FPE5DeOQKP3/rAlNRfbo+FTKAWgT+dgKGVlm+6Z61Kv3eg==" saltValue="e+JzH3ocMlhYXacQnMbEkg==" spinCount="100000" sheet="1" formatCells="0" formatColumns="0" formatRows="0" sort="0" autoFilter="0"/>
  <protectedRanges>
    <protectedRange sqref="C43:AA43" name="date"/>
  </protectedRanges>
  <autoFilter ref="A1:AA41" xr:uid="{559C4DD4-4C66-445B-8849-F364410FDBF0}">
    <filterColumn colId="1">
      <filters>
        <filter val="yes"/>
      </filters>
    </filterColumn>
  </autoFilter>
  <mergeCells count="1">
    <mergeCell ref="A43:B43"/>
  </mergeCells>
  <phoneticPr fontId="22" type="noConversion"/>
  <conditionalFormatting sqref="C2:AA41">
    <cfRule type="containsText" dxfId="115" priority="27" operator="containsText" text="1 -">
      <formula>NOT(ISERROR(SEARCH("1 -",C2)))</formula>
    </cfRule>
    <cfRule type="containsText" dxfId="114" priority="28" operator="containsText" text="2 -">
      <formula>NOT(ISERROR(SEARCH("2 -",C2)))</formula>
    </cfRule>
    <cfRule type="containsText" dxfId="113" priority="29" operator="containsText" text="3 -">
      <formula>NOT(ISERROR(SEARCH("3 -",C2)))</formula>
    </cfRule>
    <cfRule type="containsText" dxfId="112" priority="30" operator="containsText" text="4 -">
      <formula>NOT(ISERROR(SEARCH("4 -",C2)))</formula>
    </cfRule>
    <cfRule type="containsText" dxfId="111" priority="31" operator="containsText" text="5 -">
      <formula>NOT(ISERROR(SEARCH("5 -",C2)))</formula>
    </cfRule>
  </conditionalFormatting>
  <conditionalFormatting sqref="C14:AA14">
    <cfRule type="expression" dxfId="110" priority="4" stopIfTrue="1">
      <formula>$B$14="no"</formula>
    </cfRule>
  </conditionalFormatting>
  <conditionalFormatting sqref="C20:AA21">
    <cfRule type="expression" dxfId="104" priority="3" stopIfTrue="1">
      <formula>$B20="no"</formula>
    </cfRule>
  </conditionalFormatting>
  <conditionalFormatting sqref="C24:AA24">
    <cfRule type="expression" dxfId="98" priority="2" stopIfTrue="1">
      <formula>$B$24="no"</formula>
    </cfRule>
  </conditionalFormatting>
  <conditionalFormatting sqref="C28:AA31">
    <cfRule type="expression" dxfId="92" priority="1" stopIfTrue="1">
      <formula>$B28="no"</formula>
    </cfRule>
  </conditionalFormatting>
  <pageMargins left="0.70866141732283472" right="0.70866141732283472" top="0.74803149606299213" bottom="0.74803149606299213" header="0.31496062992125984" footer="0.31496062992125984"/>
  <pageSetup paperSize="9" fitToWidth="0" orientation="landscape" horizontalDpi="200" verticalDpi="200" r:id="rId1"/>
  <extLst>
    <ext xmlns:x14="http://schemas.microsoft.com/office/spreadsheetml/2009/9/main" uri="{78C0D931-6437-407d-A8EE-F0AAD7539E65}">
      <x14:conditionalFormattings>
        <x14:conditionalFormatting xmlns:xm="http://schemas.microsoft.com/office/excel/2006/main">
          <x14:cfRule type="expression" priority="22" id="{7012BC13-E107-4213-9012-87D035EEB5C4}">
            <xm:f>Points!C$20=1</xm:f>
            <x14:dxf>
              <font>
                <color rgb="FFFFFFFF"/>
              </font>
              <fill>
                <patternFill>
                  <bgColor theme="3" tint="-0.24994659260841701"/>
                </patternFill>
              </fill>
            </x14:dxf>
          </x14:cfRule>
          <x14:cfRule type="expression" priority="23" id="{F14E37F5-F643-4B5A-90D4-B06C9755C895}">
            <xm:f>Points!C$20=2</xm:f>
            <x14:dxf>
              <font>
                <color rgb="FFFFFFFF"/>
              </font>
              <fill>
                <patternFill>
                  <bgColor theme="3"/>
                </patternFill>
              </fill>
            </x14:dxf>
          </x14:cfRule>
          <x14:cfRule type="expression" priority="24" id="{FD44CE2C-50D0-444D-BAAB-5E536C0B2D20}">
            <xm:f>Points!C$20=3</xm:f>
            <x14:dxf>
              <fill>
                <patternFill>
                  <bgColor theme="3" tint="0.39994506668294322"/>
                </patternFill>
              </fill>
            </x14:dxf>
          </x14:cfRule>
          <x14:cfRule type="expression" priority="25" id="{6D1F8CA4-FA89-4B26-A51E-AFC0455DE75E}">
            <xm:f>Points!C$20=4</xm:f>
            <x14:dxf>
              <fill>
                <patternFill>
                  <bgColor theme="3" tint="0.59996337778862885"/>
                </patternFill>
              </fill>
            </x14:dxf>
          </x14:cfRule>
          <x14:cfRule type="expression" priority="26" id="{5810C134-7032-4D92-B49A-BA38320EFC3F}">
            <xm:f>Points!C$20=5</xm:f>
            <x14:dxf>
              <fill>
                <patternFill>
                  <bgColor theme="3" tint="0.79998168889431442"/>
                </patternFill>
              </fill>
            </x14:dxf>
          </x14:cfRule>
          <xm:sqref>C14:AA14</xm:sqref>
        </x14:conditionalFormatting>
        <x14:conditionalFormatting xmlns:xm="http://schemas.microsoft.com/office/excel/2006/main">
          <x14:cfRule type="expression" priority="17" id="{AE5A8330-A1F5-4160-9AB3-A7344E05CA4D}">
            <xm:f>Points!C30=1</xm:f>
            <x14:dxf>
              <font>
                <color rgb="FFFFFFFF"/>
              </font>
              <fill>
                <patternFill>
                  <bgColor theme="3" tint="-0.24994659260841701"/>
                </patternFill>
              </fill>
            </x14:dxf>
          </x14:cfRule>
          <x14:cfRule type="expression" priority="18" id="{4B8ECFBB-6AC9-42DE-B74B-CBBC199FB1D7}">
            <xm:f>Points!C30=2</xm:f>
            <x14:dxf>
              <font>
                <color rgb="FFFFFFFF"/>
              </font>
              <fill>
                <patternFill>
                  <bgColor theme="3"/>
                </patternFill>
              </fill>
            </x14:dxf>
          </x14:cfRule>
          <x14:cfRule type="expression" priority="19" id="{76782BFE-6C37-412A-866E-EA4F25376244}">
            <xm:f>Points!C30=3</xm:f>
            <x14:dxf>
              <fill>
                <patternFill>
                  <bgColor theme="3" tint="0.39994506668294322"/>
                </patternFill>
              </fill>
            </x14:dxf>
          </x14:cfRule>
          <x14:cfRule type="expression" priority="20" id="{488EE1D5-B236-461E-90D6-026FD7717B19}">
            <xm:f>Points!C30=4</xm:f>
            <x14:dxf>
              <fill>
                <patternFill>
                  <bgColor theme="3" tint="0.59996337778862885"/>
                </patternFill>
              </fill>
            </x14:dxf>
          </x14:cfRule>
          <x14:cfRule type="expression" priority="21" id="{4AA30D6E-2BDB-46CC-969B-0CB592BB101D}">
            <xm:f>Points!C30=5</xm:f>
            <x14:dxf>
              <fill>
                <patternFill>
                  <bgColor theme="3" tint="0.79998168889431442"/>
                </patternFill>
              </fill>
            </x14:dxf>
          </x14:cfRule>
          <xm:sqref>C20:AA21</xm:sqref>
        </x14:conditionalFormatting>
        <x14:conditionalFormatting xmlns:xm="http://schemas.microsoft.com/office/excel/2006/main">
          <x14:cfRule type="expression" priority="10" id="{46CAB5CC-6DBD-489B-AAB7-F779EAF11A0D}">
            <xm:f>Points!C$34=1</xm:f>
            <x14:dxf>
              <font>
                <color rgb="FFFFFFFF"/>
              </font>
              <fill>
                <patternFill>
                  <bgColor theme="3" tint="-0.24994659260841701"/>
                </patternFill>
              </fill>
            </x14:dxf>
          </x14:cfRule>
          <x14:cfRule type="expression" priority="12" id="{D45B0BCA-C719-4CF7-9CF6-8069A318D064}">
            <xm:f>Points!C$34=2</xm:f>
            <x14:dxf>
              <font>
                <color rgb="FFFFFFFF"/>
              </font>
              <fill>
                <patternFill>
                  <bgColor theme="3"/>
                </patternFill>
              </fill>
            </x14:dxf>
          </x14:cfRule>
          <x14:cfRule type="expression" priority="14" id="{49FAFE88-919A-493A-94A6-E7C9026DA0BE}">
            <xm:f>Points!C$34=3</xm:f>
            <x14:dxf>
              <fill>
                <patternFill>
                  <bgColor theme="3" tint="0.39994506668294322"/>
                </patternFill>
              </fill>
            </x14:dxf>
          </x14:cfRule>
          <x14:cfRule type="expression" priority="15" id="{3E93A883-4A8F-4C47-8C5B-D366B5A09D5D}">
            <xm:f>Points!C$34=4</xm:f>
            <x14:dxf>
              <fill>
                <patternFill>
                  <bgColor theme="3" tint="0.59996337778862885"/>
                </patternFill>
              </fill>
            </x14:dxf>
          </x14:cfRule>
          <x14:cfRule type="expression" priority="16" id="{24410413-77A5-430D-81BC-DCCEAB0610BE}">
            <xm:f>Points!C$34=5</xm:f>
            <x14:dxf>
              <fill>
                <patternFill>
                  <bgColor theme="3" tint="0.79998168889431442"/>
                </patternFill>
              </fill>
            </x14:dxf>
          </x14:cfRule>
          <xm:sqref>C24:AA24</xm:sqref>
        </x14:conditionalFormatting>
        <x14:conditionalFormatting xmlns:xm="http://schemas.microsoft.com/office/excel/2006/main">
          <x14:cfRule type="expression" priority="5" id="{C6E24568-F471-4ADD-BE1C-E5850B8F9199}">
            <xm:f>Points!C42=1</xm:f>
            <x14:dxf>
              <font>
                <color rgb="FFFFFFFF"/>
              </font>
              <fill>
                <patternFill>
                  <bgColor theme="3" tint="-0.24994659260841701"/>
                </patternFill>
              </fill>
            </x14:dxf>
          </x14:cfRule>
          <x14:cfRule type="expression" priority="6" id="{FA64B179-4B4D-479E-8DE6-EFDA05E08FAC}">
            <xm:f>Points!C42=2</xm:f>
            <x14:dxf>
              <font>
                <color rgb="FFFFFFFF"/>
              </font>
              <fill>
                <patternFill>
                  <bgColor theme="3"/>
                </patternFill>
              </fill>
            </x14:dxf>
          </x14:cfRule>
          <x14:cfRule type="expression" priority="7" id="{A66565CC-93E0-4585-B55D-8E4041C338E2}">
            <xm:f>Points!C42=3</xm:f>
            <x14:dxf>
              <fill>
                <patternFill>
                  <bgColor theme="3" tint="0.39994506668294322"/>
                </patternFill>
              </fill>
            </x14:dxf>
          </x14:cfRule>
          <x14:cfRule type="expression" priority="8" id="{8CA35FB9-F98D-4AED-A977-98A687CB6024}">
            <xm:f>Points!C42=4</xm:f>
            <x14:dxf>
              <fill>
                <patternFill>
                  <bgColor theme="3" tint="0.59996337778862885"/>
                </patternFill>
              </fill>
            </x14:dxf>
          </x14:cfRule>
          <x14:cfRule type="expression" priority="9" id="{5700C6C3-E785-47FC-B0CC-6C01F1D267C1}">
            <xm:f>Points!C42=5</xm:f>
            <x14:dxf>
              <fill>
                <patternFill>
                  <bgColor theme="3" tint="0.79998168889431442"/>
                </patternFill>
              </fill>
            </x14:dxf>
          </x14:cfRule>
          <xm:sqref>C28:AA31</xm:sqref>
        </x14:conditionalFormatting>
      </x14:conditionalFormatting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sheetPr>
  <dimension ref="A1:AA1000"/>
  <sheetViews>
    <sheetView showGridLines="0" zoomScale="80" zoomScaleNormal="80" workbookViewId="0"/>
  </sheetViews>
  <sheetFormatPr defaultColWidth="14.44140625" defaultRowHeight="15" customHeight="1"/>
  <cols>
    <col min="1" max="2" width="60.44140625" customWidth="1"/>
    <col min="3" max="27" width="8.5546875" customWidth="1"/>
  </cols>
  <sheetData>
    <row r="1" spans="1:27" ht="14.25" customHeight="1">
      <c r="A1" s="2" t="s">
        <v>638</v>
      </c>
    </row>
    <row r="2" spans="1:27" ht="14.25" customHeight="1"/>
    <row r="3" spans="1:27" ht="14.25" customHeight="1">
      <c r="A3" s="9" t="s">
        <v>5</v>
      </c>
      <c r="B3" s="9" t="s">
        <v>639</v>
      </c>
      <c r="C3" s="8" t="str">
        <f>'A. Legal status'!C1</f>
        <v>Patent 1</v>
      </c>
      <c r="D3" s="8" t="str">
        <f>'A. Legal status'!D1</f>
        <v>Patent 2</v>
      </c>
      <c r="E3" s="8" t="str">
        <f>'A. Legal status'!E1</f>
        <v>Patent 3</v>
      </c>
      <c r="F3" s="8" t="str">
        <f>'A. Legal status'!F1</f>
        <v>Patent 4</v>
      </c>
      <c r="G3" s="8" t="str">
        <f>'A. Legal status'!G1</f>
        <v>Patent 5</v>
      </c>
      <c r="H3" s="8" t="str">
        <f>'A. Legal status'!H1</f>
        <v>Patent 6</v>
      </c>
      <c r="I3" s="8" t="str">
        <f>'A. Legal status'!I1</f>
        <v>Patent 7</v>
      </c>
      <c r="J3" s="8" t="str">
        <f>'A. Legal status'!J1</f>
        <v>Patent 8</v>
      </c>
      <c r="K3" s="8" t="str">
        <f>'A. Legal status'!K1</f>
        <v>Patent 9</v>
      </c>
      <c r="L3" s="8" t="str">
        <f>'A. Legal status'!L1</f>
        <v>Patent 10</v>
      </c>
      <c r="M3" s="8" t="str">
        <f>'A. Legal status'!M1</f>
        <v>Patent 11</v>
      </c>
      <c r="N3" s="8" t="str">
        <f>'A. Legal status'!N1</f>
        <v>Patent 12</v>
      </c>
      <c r="O3" s="8" t="str">
        <f>'A. Legal status'!O1</f>
        <v>Patent 13</v>
      </c>
      <c r="P3" s="8" t="str">
        <f>'A. Legal status'!P1</f>
        <v>Patent 14</v>
      </c>
      <c r="Q3" s="8" t="str">
        <f>'A. Legal status'!Q1</f>
        <v>Patent 15</v>
      </c>
      <c r="R3" s="8" t="str">
        <f>'A. Legal status'!R1</f>
        <v>Patent 16</v>
      </c>
      <c r="S3" s="8" t="str">
        <f>'A. Legal status'!S1</f>
        <v>Patent 17</v>
      </c>
      <c r="T3" s="8" t="str">
        <f>'A. Legal status'!T1</f>
        <v>Patent 18</v>
      </c>
      <c r="U3" s="8" t="str">
        <f>'A. Legal status'!U1</f>
        <v>Patent 19</v>
      </c>
      <c r="V3" s="8" t="str">
        <f>'A. Legal status'!V1</f>
        <v>Patent 20</v>
      </c>
      <c r="W3" s="8" t="str">
        <f>'A. Legal status'!W1</f>
        <v>Patent 21</v>
      </c>
      <c r="X3" s="8" t="str">
        <f>'A. Legal status'!X1</f>
        <v>Patent 22</v>
      </c>
      <c r="Y3" s="8" t="str">
        <f>'A. Legal status'!Y1</f>
        <v>Patent 23</v>
      </c>
      <c r="Z3" s="8" t="str">
        <f>'A. Legal status'!Z1</f>
        <v>Patent 24</v>
      </c>
      <c r="AA3" s="8" t="str">
        <f>'A. Legal status'!AA1</f>
        <v>Patent 25</v>
      </c>
    </row>
    <row r="4" spans="1:27" ht="14.25" customHeight="1">
      <c r="A4" s="8" t="str">
        <f>'A. Legal status'!A2</f>
        <v>A1: What is the status of the patent?</v>
      </c>
      <c r="B4" s="8" t="str">
        <f>LEFT(A4,4)&amp;'Adapted questions and answers'!$H2</f>
        <v>A1: Patent status</v>
      </c>
      <c r="C4" s="3">
        <f>IF('A. Legal status'!C2='Adapted questions and answers'!$J2,1,IF('A. Legal status'!C2='Adapted questions and answers'!$K2,2,IF('A. Legal status'!C2='Adapted questions and answers'!$L2,3,IF('A. Legal status'!C2='Adapted questions and answers'!$M2,4,IF('A. Legal status'!C2='Adapted questions and answers'!$N2,5,"")))))</f>
        <v>2</v>
      </c>
      <c r="D4" s="3">
        <f>IF('A. Legal status'!D2='Adapted questions and answers'!$J2,1,IF('A. Legal status'!D2='Adapted questions and answers'!$K2,2,IF('A. Legal status'!D2='Adapted questions and answers'!$L2,3,IF('A. Legal status'!D2='Adapted questions and answers'!$M2,4,IF('A. Legal status'!D2='Adapted questions and answers'!$N2,5,"")))))</f>
        <v>1</v>
      </c>
      <c r="E4" s="3" t="str">
        <f>IF('A. Legal status'!E2='Adapted questions and answers'!$J2,1,IF('A. Legal status'!E2='Adapted questions and answers'!$K2,2,IF('A. Legal status'!E2='Adapted questions and answers'!$L2,3,IF('A. Legal status'!E2='Adapted questions and answers'!$M2,4,IF('A. Legal status'!E2='Adapted questions and answers'!$N2,5,"")))))</f>
        <v/>
      </c>
      <c r="F4" s="3" t="str">
        <f>IF('A. Legal status'!F2='Adapted questions and answers'!$J2,1,IF('A. Legal status'!F2='Adapted questions and answers'!$K2,2,IF('A. Legal status'!F2='Adapted questions and answers'!$L2,3,IF('A. Legal status'!F2='Adapted questions and answers'!$M2,4,IF('A. Legal status'!F2='Adapted questions and answers'!$N2,5,"")))))</f>
        <v/>
      </c>
      <c r="G4" s="3" t="str">
        <f>IF('A. Legal status'!G2='Adapted questions and answers'!$J2,1,IF('A. Legal status'!G2='Adapted questions and answers'!$K2,2,IF('A. Legal status'!G2='Adapted questions and answers'!$L2,3,IF('A. Legal status'!G2='Adapted questions and answers'!$M2,4,IF('A. Legal status'!G2='Adapted questions and answers'!$N2,5,"")))))</f>
        <v/>
      </c>
      <c r="H4" s="3" t="str">
        <f>IF('A. Legal status'!H2='Adapted questions and answers'!$J2,1,IF('A. Legal status'!H2='Adapted questions and answers'!$K2,2,IF('A. Legal status'!H2='Adapted questions and answers'!$L2,3,IF('A. Legal status'!H2='Adapted questions and answers'!$M2,4,IF('A. Legal status'!H2='Adapted questions and answers'!$N2,5,"")))))</f>
        <v/>
      </c>
      <c r="I4" s="3" t="str">
        <f>IF('A. Legal status'!I2='Adapted questions and answers'!$J2,1,IF('A. Legal status'!I2='Adapted questions and answers'!$K2,2,IF('A. Legal status'!I2='Adapted questions and answers'!$L2,3,IF('A. Legal status'!I2='Adapted questions and answers'!$M2,4,IF('A. Legal status'!I2='Adapted questions and answers'!$N2,5,"")))))</f>
        <v/>
      </c>
      <c r="J4" s="3" t="str">
        <f>IF('A. Legal status'!J2='Adapted questions and answers'!$J2,1,IF('A. Legal status'!J2='Adapted questions and answers'!$K2,2,IF('A. Legal status'!J2='Adapted questions and answers'!$L2,3,IF('A. Legal status'!J2='Adapted questions and answers'!$M2,4,IF('A. Legal status'!J2='Adapted questions and answers'!$N2,5,"")))))</f>
        <v/>
      </c>
      <c r="K4" s="3" t="str">
        <f>IF('A. Legal status'!K2='Adapted questions and answers'!$J2,1,IF('A. Legal status'!K2='Adapted questions and answers'!$K2,2,IF('A. Legal status'!K2='Adapted questions and answers'!$L2,3,IF('A. Legal status'!K2='Adapted questions and answers'!$M2,4,IF('A. Legal status'!K2='Adapted questions and answers'!$N2,5,"")))))</f>
        <v/>
      </c>
      <c r="L4" s="3" t="str">
        <f>IF('A. Legal status'!L2='Adapted questions and answers'!$J2,1,IF('A. Legal status'!L2='Adapted questions and answers'!$K2,2,IF('A. Legal status'!L2='Adapted questions and answers'!$L2,3,IF('A. Legal status'!L2='Adapted questions and answers'!$M2,4,IF('A. Legal status'!L2='Adapted questions and answers'!$N2,5,"")))))</f>
        <v/>
      </c>
      <c r="M4" s="3" t="str">
        <f>IF('A. Legal status'!M2='Adapted questions and answers'!$J2,1,IF('A. Legal status'!M2='Adapted questions and answers'!$K2,2,IF('A. Legal status'!M2='Adapted questions and answers'!$L2,3,IF('A. Legal status'!M2='Adapted questions and answers'!$M2,4,IF('A. Legal status'!M2='Adapted questions and answers'!$N2,5,"")))))</f>
        <v/>
      </c>
      <c r="N4" s="3" t="str">
        <f>IF('A. Legal status'!N2='Adapted questions and answers'!$J2,1,IF('A. Legal status'!N2='Adapted questions and answers'!$K2,2,IF('A. Legal status'!N2='Adapted questions and answers'!$L2,3,IF('A. Legal status'!N2='Adapted questions and answers'!$M2,4,IF('A. Legal status'!N2='Adapted questions and answers'!$N2,5,"")))))</f>
        <v/>
      </c>
      <c r="O4" s="3" t="str">
        <f>IF('A. Legal status'!O2='Adapted questions and answers'!$J2,1,IF('A. Legal status'!O2='Adapted questions and answers'!$K2,2,IF('A. Legal status'!O2='Adapted questions and answers'!$L2,3,IF('A. Legal status'!O2='Adapted questions and answers'!$M2,4,IF('A. Legal status'!O2='Adapted questions and answers'!$N2,5,"")))))</f>
        <v/>
      </c>
      <c r="P4" s="3" t="str">
        <f>IF('A. Legal status'!P2='Adapted questions and answers'!$J2,1,IF('A. Legal status'!P2='Adapted questions and answers'!$K2,2,IF('A. Legal status'!P2='Adapted questions and answers'!$L2,3,IF('A. Legal status'!P2='Adapted questions and answers'!$M2,4,IF('A. Legal status'!P2='Adapted questions and answers'!$N2,5,"")))))</f>
        <v/>
      </c>
      <c r="Q4" s="3" t="str">
        <f>IF('A. Legal status'!Q2='Adapted questions and answers'!$J2,1,IF('A. Legal status'!Q2='Adapted questions and answers'!$K2,2,IF('A. Legal status'!Q2='Adapted questions and answers'!$L2,3,IF('A. Legal status'!Q2='Adapted questions and answers'!$M2,4,IF('A. Legal status'!Q2='Adapted questions and answers'!$N2,5,"")))))</f>
        <v/>
      </c>
      <c r="R4" s="3" t="str">
        <f>IF('A. Legal status'!R2='Adapted questions and answers'!$J2,1,IF('A. Legal status'!R2='Adapted questions and answers'!$K2,2,IF('A. Legal status'!R2='Adapted questions and answers'!$L2,3,IF('A. Legal status'!R2='Adapted questions and answers'!$M2,4,IF('A. Legal status'!R2='Adapted questions and answers'!$N2,5,"")))))</f>
        <v/>
      </c>
      <c r="S4" s="3" t="str">
        <f>IF('A. Legal status'!S2='Adapted questions and answers'!$J2,1,IF('A. Legal status'!S2='Adapted questions and answers'!$K2,2,IF('A. Legal status'!S2='Adapted questions and answers'!$L2,3,IF('A. Legal status'!S2='Adapted questions and answers'!$M2,4,IF('A. Legal status'!S2='Adapted questions and answers'!$N2,5,"")))))</f>
        <v/>
      </c>
      <c r="T4" s="3" t="str">
        <f>IF('A. Legal status'!T2='Adapted questions and answers'!$J2,1,IF('A. Legal status'!T2='Adapted questions and answers'!$K2,2,IF('A. Legal status'!T2='Adapted questions and answers'!$L2,3,IF('A. Legal status'!T2='Adapted questions and answers'!$M2,4,IF('A. Legal status'!T2='Adapted questions and answers'!$N2,5,"")))))</f>
        <v/>
      </c>
      <c r="U4" s="3" t="str">
        <f>IF('A. Legal status'!U2='Adapted questions and answers'!$J2,1,IF('A. Legal status'!U2='Adapted questions and answers'!$K2,2,IF('A. Legal status'!U2='Adapted questions and answers'!$L2,3,IF('A. Legal status'!U2='Adapted questions and answers'!$M2,4,IF('A. Legal status'!U2='Adapted questions and answers'!$N2,5,"")))))</f>
        <v/>
      </c>
      <c r="V4" s="3" t="str">
        <f>IF('A. Legal status'!V2='Adapted questions and answers'!$J2,1,IF('A. Legal status'!V2='Adapted questions and answers'!$K2,2,IF('A. Legal status'!V2='Adapted questions and answers'!$L2,3,IF('A. Legal status'!V2='Adapted questions and answers'!$M2,4,IF('A. Legal status'!V2='Adapted questions and answers'!$N2,5,"")))))</f>
        <v/>
      </c>
      <c r="W4" s="3" t="str">
        <f>IF('A. Legal status'!W2='Adapted questions and answers'!$J2,1,IF('A. Legal status'!W2='Adapted questions and answers'!$K2,2,IF('A. Legal status'!W2='Adapted questions and answers'!$L2,3,IF('A. Legal status'!W2='Adapted questions and answers'!$M2,4,IF('A. Legal status'!W2='Adapted questions and answers'!$N2,5,"")))))</f>
        <v/>
      </c>
      <c r="X4" s="3" t="str">
        <f>IF('A. Legal status'!X2='Adapted questions and answers'!$J2,1,IF('A. Legal status'!X2='Adapted questions and answers'!$K2,2,IF('A. Legal status'!X2='Adapted questions and answers'!$L2,3,IF('A. Legal status'!X2='Adapted questions and answers'!$M2,4,IF('A. Legal status'!X2='Adapted questions and answers'!$N2,5,"")))))</f>
        <v/>
      </c>
      <c r="Y4" s="3" t="str">
        <f>IF('A. Legal status'!Y2='Adapted questions and answers'!$J2,1,IF('A. Legal status'!Y2='Adapted questions and answers'!$K2,2,IF('A. Legal status'!Y2='Adapted questions and answers'!$L2,3,IF('A. Legal status'!Y2='Adapted questions and answers'!$M2,4,IF('A. Legal status'!Y2='Adapted questions and answers'!$N2,5,"")))))</f>
        <v/>
      </c>
      <c r="Z4" s="3" t="str">
        <f>IF('A. Legal status'!Z2='Adapted questions and answers'!$J2,1,IF('A. Legal status'!Z2='Adapted questions and answers'!$K2,2,IF('A. Legal status'!Z2='Adapted questions and answers'!$L2,3,IF('A. Legal status'!Z2='Adapted questions and answers'!$M2,4,IF('A. Legal status'!Z2='Adapted questions and answers'!$N2,5,"")))))</f>
        <v/>
      </c>
      <c r="AA4" s="3" t="str">
        <f>IF('A. Legal status'!AA2='Adapted questions and answers'!$J2,1,IF('A. Legal status'!AA2='Adapted questions and answers'!$K2,2,IF('A. Legal status'!AA2='Adapted questions and answers'!$L2,3,IF('A. Legal status'!AA2='Adapted questions and answers'!$M2,4,IF('A. Legal status'!AA2='Adapted questions and answers'!$N2,5,"")))))</f>
        <v/>
      </c>
    </row>
    <row r="5" spans="1:27" ht="14.25" customHeight="1">
      <c r="A5" s="8" t="str">
        <f>'A. Legal status'!A3</f>
        <v>A2: What is the patent's legal position of strength?</v>
      </c>
      <c r="B5" s="8" t="str">
        <f>LEFT(A5,4)&amp;'Adapted questions and answers'!$H3</f>
        <v>A2: Legal position of strength</v>
      </c>
      <c r="C5" s="3">
        <f>IF('A. Legal status'!C3='Adapted questions and answers'!$J3,1,IF('A. Legal status'!C3='Adapted questions and answers'!$K3,2,IF('A. Legal status'!C3='Adapted questions and answers'!$L3,3,IF('A. Legal status'!C3='Adapted questions and answers'!$M3,4,IF('A. Legal status'!C3='Adapted questions and answers'!$N3,5,"")))))</f>
        <v>3</v>
      </c>
      <c r="D5" s="3">
        <f>IF('A. Legal status'!D3='Adapted questions and answers'!$J3,1,IF('A. Legal status'!D3='Adapted questions and answers'!$K3,2,IF('A. Legal status'!D3='Adapted questions and answers'!$L3,3,IF('A. Legal status'!D3='Adapted questions and answers'!$M3,4,IF('A. Legal status'!D3='Adapted questions and answers'!$N3,5,"")))))</f>
        <v>2</v>
      </c>
      <c r="E5" s="3" t="str">
        <f>IF('A. Legal status'!E3='Adapted questions and answers'!$J3,1,IF('A. Legal status'!E3='Adapted questions and answers'!$K3,2,IF('A. Legal status'!E3='Adapted questions and answers'!$L3,3,IF('A. Legal status'!E3='Adapted questions and answers'!$M3,4,IF('A. Legal status'!E3='Adapted questions and answers'!$N3,5,"")))))</f>
        <v/>
      </c>
      <c r="F5" s="3" t="str">
        <f>IF('A. Legal status'!F3='Adapted questions and answers'!$J3,1,IF('A. Legal status'!F3='Adapted questions and answers'!$K3,2,IF('A. Legal status'!F3='Adapted questions and answers'!$L3,3,IF('A. Legal status'!F3='Adapted questions and answers'!$M3,4,IF('A. Legal status'!F3='Adapted questions and answers'!$N3,5,"")))))</f>
        <v/>
      </c>
      <c r="G5" s="3" t="str">
        <f>IF('A. Legal status'!G3='Adapted questions and answers'!$J3,1,IF('A. Legal status'!G3='Adapted questions and answers'!$K3,2,IF('A. Legal status'!G3='Adapted questions and answers'!$L3,3,IF('A. Legal status'!G3='Adapted questions and answers'!$M3,4,IF('A. Legal status'!G3='Adapted questions and answers'!$N3,5,"")))))</f>
        <v/>
      </c>
      <c r="H5" s="3" t="str">
        <f>IF('A. Legal status'!H3='Adapted questions and answers'!$J3,1,IF('A. Legal status'!H3='Adapted questions and answers'!$K3,2,IF('A. Legal status'!H3='Adapted questions and answers'!$L3,3,IF('A. Legal status'!H3='Adapted questions and answers'!$M3,4,IF('A. Legal status'!H3='Adapted questions and answers'!$N3,5,"")))))</f>
        <v/>
      </c>
      <c r="I5" s="3" t="str">
        <f>IF('A. Legal status'!I3='Adapted questions and answers'!$J3,1,IF('A. Legal status'!I3='Adapted questions and answers'!$K3,2,IF('A. Legal status'!I3='Adapted questions and answers'!$L3,3,IF('A. Legal status'!I3='Adapted questions and answers'!$M3,4,IF('A. Legal status'!I3='Adapted questions and answers'!$N3,5,"")))))</f>
        <v/>
      </c>
      <c r="J5" s="3" t="str">
        <f>IF('A. Legal status'!J3='Adapted questions and answers'!$J3,1,IF('A. Legal status'!J3='Adapted questions and answers'!$K3,2,IF('A. Legal status'!J3='Adapted questions and answers'!$L3,3,IF('A. Legal status'!J3='Adapted questions and answers'!$M3,4,IF('A. Legal status'!J3='Adapted questions and answers'!$N3,5,"")))))</f>
        <v/>
      </c>
      <c r="K5" s="3" t="str">
        <f>IF('A. Legal status'!K3='Adapted questions and answers'!$J3,1,IF('A. Legal status'!K3='Adapted questions and answers'!$K3,2,IF('A. Legal status'!K3='Adapted questions and answers'!$L3,3,IF('A. Legal status'!K3='Adapted questions and answers'!$M3,4,IF('A. Legal status'!K3='Adapted questions and answers'!$N3,5,"")))))</f>
        <v/>
      </c>
      <c r="L5" s="3" t="str">
        <f>IF('A. Legal status'!L3='Adapted questions and answers'!$J3,1,IF('A. Legal status'!L3='Adapted questions and answers'!$K3,2,IF('A. Legal status'!L3='Adapted questions and answers'!$L3,3,IF('A. Legal status'!L3='Adapted questions and answers'!$M3,4,IF('A. Legal status'!L3='Adapted questions and answers'!$N3,5,"")))))</f>
        <v/>
      </c>
      <c r="M5" s="3" t="str">
        <f>IF('A. Legal status'!M3='Adapted questions and answers'!$J3,1,IF('A. Legal status'!M3='Adapted questions and answers'!$K3,2,IF('A. Legal status'!M3='Adapted questions and answers'!$L3,3,IF('A. Legal status'!M3='Adapted questions and answers'!$M3,4,IF('A. Legal status'!M3='Adapted questions and answers'!$N3,5,"")))))</f>
        <v/>
      </c>
      <c r="N5" s="3" t="str">
        <f>IF('A. Legal status'!N3='Adapted questions and answers'!$J3,1,IF('A. Legal status'!N3='Adapted questions and answers'!$K3,2,IF('A. Legal status'!N3='Adapted questions and answers'!$L3,3,IF('A. Legal status'!N3='Adapted questions and answers'!$M3,4,IF('A. Legal status'!N3='Adapted questions and answers'!$N3,5,"")))))</f>
        <v/>
      </c>
      <c r="O5" s="3" t="str">
        <f>IF('A. Legal status'!O3='Adapted questions and answers'!$J3,1,IF('A. Legal status'!O3='Adapted questions and answers'!$K3,2,IF('A. Legal status'!O3='Adapted questions and answers'!$L3,3,IF('A. Legal status'!O3='Adapted questions and answers'!$M3,4,IF('A. Legal status'!O3='Adapted questions and answers'!$N3,5,"")))))</f>
        <v/>
      </c>
      <c r="P5" s="3" t="str">
        <f>IF('A. Legal status'!P3='Adapted questions and answers'!$J3,1,IF('A. Legal status'!P3='Adapted questions and answers'!$K3,2,IF('A. Legal status'!P3='Adapted questions and answers'!$L3,3,IF('A. Legal status'!P3='Adapted questions and answers'!$M3,4,IF('A. Legal status'!P3='Adapted questions and answers'!$N3,5,"")))))</f>
        <v/>
      </c>
      <c r="Q5" s="3" t="str">
        <f>IF('A. Legal status'!Q3='Adapted questions and answers'!$J3,1,IF('A. Legal status'!Q3='Adapted questions and answers'!$K3,2,IF('A. Legal status'!Q3='Adapted questions and answers'!$L3,3,IF('A. Legal status'!Q3='Adapted questions and answers'!$M3,4,IF('A. Legal status'!Q3='Adapted questions and answers'!$N3,5,"")))))</f>
        <v/>
      </c>
      <c r="R5" s="3" t="str">
        <f>IF('A. Legal status'!R3='Adapted questions and answers'!$J3,1,IF('A. Legal status'!R3='Adapted questions and answers'!$K3,2,IF('A. Legal status'!R3='Adapted questions and answers'!$L3,3,IF('A. Legal status'!R3='Adapted questions and answers'!$M3,4,IF('A. Legal status'!R3='Adapted questions and answers'!$N3,5,"")))))</f>
        <v/>
      </c>
      <c r="S5" s="3" t="str">
        <f>IF('A. Legal status'!S3='Adapted questions and answers'!$J3,1,IF('A. Legal status'!S3='Adapted questions and answers'!$K3,2,IF('A. Legal status'!S3='Adapted questions and answers'!$L3,3,IF('A. Legal status'!S3='Adapted questions and answers'!$M3,4,IF('A. Legal status'!S3='Adapted questions and answers'!$N3,5,"")))))</f>
        <v/>
      </c>
      <c r="T5" s="3" t="str">
        <f>IF('A. Legal status'!T3='Adapted questions and answers'!$J3,1,IF('A. Legal status'!T3='Adapted questions and answers'!$K3,2,IF('A. Legal status'!T3='Adapted questions and answers'!$L3,3,IF('A. Legal status'!T3='Adapted questions and answers'!$M3,4,IF('A. Legal status'!T3='Adapted questions and answers'!$N3,5,"")))))</f>
        <v/>
      </c>
      <c r="U5" s="3" t="str">
        <f>IF('A. Legal status'!U3='Adapted questions and answers'!$J3,1,IF('A. Legal status'!U3='Adapted questions and answers'!$K3,2,IF('A. Legal status'!U3='Adapted questions and answers'!$L3,3,IF('A. Legal status'!U3='Adapted questions and answers'!$M3,4,IF('A. Legal status'!U3='Adapted questions and answers'!$N3,5,"")))))</f>
        <v/>
      </c>
      <c r="V5" s="3" t="str">
        <f>IF('A. Legal status'!V3='Adapted questions and answers'!$J3,1,IF('A. Legal status'!V3='Adapted questions and answers'!$K3,2,IF('A. Legal status'!V3='Adapted questions and answers'!$L3,3,IF('A. Legal status'!V3='Adapted questions and answers'!$M3,4,IF('A. Legal status'!V3='Adapted questions and answers'!$N3,5,"")))))</f>
        <v/>
      </c>
      <c r="W5" s="3" t="str">
        <f>IF('A. Legal status'!W3='Adapted questions and answers'!$J3,1,IF('A. Legal status'!W3='Adapted questions and answers'!$K3,2,IF('A. Legal status'!W3='Adapted questions and answers'!$L3,3,IF('A. Legal status'!W3='Adapted questions and answers'!$M3,4,IF('A. Legal status'!W3='Adapted questions and answers'!$N3,5,"")))))</f>
        <v/>
      </c>
      <c r="X5" s="3" t="str">
        <f>IF('A. Legal status'!X3='Adapted questions and answers'!$J3,1,IF('A. Legal status'!X3='Adapted questions and answers'!$K3,2,IF('A. Legal status'!X3='Adapted questions and answers'!$L3,3,IF('A. Legal status'!X3='Adapted questions and answers'!$M3,4,IF('A. Legal status'!X3='Adapted questions and answers'!$N3,5,"")))))</f>
        <v/>
      </c>
      <c r="Y5" s="3" t="str">
        <f>IF('A. Legal status'!Y3='Adapted questions and answers'!$J3,1,IF('A. Legal status'!Y3='Adapted questions and answers'!$K3,2,IF('A. Legal status'!Y3='Adapted questions and answers'!$L3,3,IF('A. Legal status'!Y3='Adapted questions and answers'!$M3,4,IF('A. Legal status'!Y3='Adapted questions and answers'!$N3,5,"")))))</f>
        <v/>
      </c>
      <c r="Z5" s="3" t="str">
        <f>IF('A. Legal status'!Z3='Adapted questions and answers'!$J3,1,IF('A. Legal status'!Z3='Adapted questions and answers'!$K3,2,IF('A. Legal status'!Z3='Adapted questions and answers'!$L3,3,IF('A. Legal status'!Z3='Adapted questions and answers'!$M3,4,IF('A. Legal status'!Z3='Adapted questions and answers'!$N3,5,"")))))</f>
        <v/>
      </c>
      <c r="AA5" s="3" t="str">
        <f>IF('A. Legal status'!AA3='Adapted questions and answers'!$J3,1,IF('A. Legal status'!AA3='Adapted questions and answers'!$K3,2,IF('A. Legal status'!AA3='Adapted questions and answers'!$L3,3,IF('A. Legal status'!AA3='Adapted questions and answers'!$M3,4,IF('A. Legal status'!AA3='Adapted questions and answers'!$N3,5,"")))))</f>
        <v/>
      </c>
    </row>
    <row r="6" spans="1:27" ht="14.25" customHeight="1">
      <c r="A6" s="8" t="str">
        <f>'A. Legal status'!A4</f>
        <v>A3: For how long is the patent still valid?</v>
      </c>
      <c r="B6" s="8" t="str">
        <f>LEFT(A6,4)&amp;'Adapted questions and answers'!$H4</f>
        <v>A3: Patent term remaining</v>
      </c>
      <c r="C6" s="3">
        <f>IF('A. Legal status'!C4='Adapted questions and answers'!$J4,1,IF('A. Legal status'!C4='Adapted questions and answers'!$K4,2,IF('A. Legal status'!C4='Adapted questions and answers'!$L4,3,IF('A. Legal status'!C4='Adapted questions and answers'!$M4,4,IF('A. Legal status'!C4='Adapted questions and answers'!$N4,5,"")))))</f>
        <v>5</v>
      </c>
      <c r="D6" s="3">
        <f>IF('A. Legal status'!D4='Adapted questions and answers'!$J4,1,IF('A. Legal status'!D4='Adapted questions and answers'!$K4,2,IF('A. Legal status'!D4='Adapted questions and answers'!$L4,3,IF('A. Legal status'!D4='Adapted questions and answers'!$M4,4,IF('A. Legal status'!D4='Adapted questions and answers'!$N4,5,"")))))</f>
        <v>2</v>
      </c>
      <c r="E6" s="3" t="str">
        <f>IF('A. Legal status'!E4='Adapted questions and answers'!$J4,1,IF('A. Legal status'!E4='Adapted questions and answers'!$K4,2,IF('A. Legal status'!E4='Adapted questions and answers'!$L4,3,IF('A. Legal status'!E4='Adapted questions and answers'!$M4,4,IF('A. Legal status'!E4='Adapted questions and answers'!$N4,5,"")))))</f>
        <v/>
      </c>
      <c r="F6" s="3" t="str">
        <f>IF('A. Legal status'!F4='Adapted questions and answers'!$J4,1,IF('A. Legal status'!F4='Adapted questions and answers'!$K4,2,IF('A. Legal status'!F4='Adapted questions and answers'!$L4,3,IF('A. Legal status'!F4='Adapted questions and answers'!$M4,4,IF('A. Legal status'!F4='Adapted questions and answers'!$N4,5,"")))))</f>
        <v/>
      </c>
      <c r="G6" s="3" t="str">
        <f>IF('A. Legal status'!G4='Adapted questions and answers'!$J4,1,IF('A. Legal status'!G4='Adapted questions and answers'!$K4,2,IF('A. Legal status'!G4='Adapted questions and answers'!$L4,3,IF('A. Legal status'!G4='Adapted questions and answers'!$M4,4,IF('A. Legal status'!G4='Adapted questions and answers'!$N4,5,"")))))</f>
        <v/>
      </c>
      <c r="H6" s="3" t="str">
        <f>IF('A. Legal status'!H4='Adapted questions and answers'!$J4,1,IF('A. Legal status'!H4='Adapted questions and answers'!$K4,2,IF('A. Legal status'!H4='Adapted questions and answers'!$L4,3,IF('A. Legal status'!H4='Adapted questions and answers'!$M4,4,IF('A. Legal status'!H4='Adapted questions and answers'!$N4,5,"")))))</f>
        <v/>
      </c>
      <c r="I6" s="3" t="str">
        <f>IF('A. Legal status'!I4='Adapted questions and answers'!$J4,1,IF('A. Legal status'!I4='Adapted questions and answers'!$K4,2,IF('A. Legal status'!I4='Adapted questions and answers'!$L4,3,IF('A. Legal status'!I4='Adapted questions and answers'!$M4,4,IF('A. Legal status'!I4='Adapted questions and answers'!$N4,5,"")))))</f>
        <v/>
      </c>
      <c r="J6" s="3" t="str">
        <f>IF('A. Legal status'!J4='Adapted questions and answers'!$J4,1,IF('A. Legal status'!J4='Adapted questions and answers'!$K4,2,IF('A. Legal status'!J4='Adapted questions and answers'!$L4,3,IF('A. Legal status'!J4='Adapted questions and answers'!$M4,4,IF('A. Legal status'!J4='Adapted questions and answers'!$N4,5,"")))))</f>
        <v/>
      </c>
      <c r="K6" s="3" t="str">
        <f>IF('A. Legal status'!K4='Adapted questions and answers'!$J4,1,IF('A. Legal status'!K4='Adapted questions and answers'!$K4,2,IF('A. Legal status'!K4='Adapted questions and answers'!$L4,3,IF('A. Legal status'!K4='Adapted questions and answers'!$M4,4,IF('A. Legal status'!K4='Adapted questions and answers'!$N4,5,"")))))</f>
        <v/>
      </c>
      <c r="L6" s="3" t="str">
        <f>IF('A. Legal status'!L4='Adapted questions and answers'!$J4,1,IF('A. Legal status'!L4='Adapted questions and answers'!$K4,2,IF('A. Legal status'!L4='Adapted questions and answers'!$L4,3,IF('A. Legal status'!L4='Adapted questions and answers'!$M4,4,IF('A. Legal status'!L4='Adapted questions and answers'!$N4,5,"")))))</f>
        <v/>
      </c>
      <c r="M6" s="3" t="str">
        <f>IF('A. Legal status'!M4='Adapted questions and answers'!$J4,1,IF('A. Legal status'!M4='Adapted questions and answers'!$K4,2,IF('A. Legal status'!M4='Adapted questions and answers'!$L4,3,IF('A. Legal status'!M4='Adapted questions and answers'!$M4,4,IF('A. Legal status'!M4='Adapted questions and answers'!$N4,5,"")))))</f>
        <v/>
      </c>
      <c r="N6" s="3" t="str">
        <f>IF('A. Legal status'!N4='Adapted questions and answers'!$J4,1,IF('A. Legal status'!N4='Adapted questions and answers'!$K4,2,IF('A. Legal status'!N4='Adapted questions and answers'!$L4,3,IF('A. Legal status'!N4='Adapted questions and answers'!$M4,4,IF('A. Legal status'!N4='Adapted questions and answers'!$N4,5,"")))))</f>
        <v/>
      </c>
      <c r="O6" s="3" t="str">
        <f>IF('A. Legal status'!O4='Adapted questions and answers'!$J4,1,IF('A. Legal status'!O4='Adapted questions and answers'!$K4,2,IF('A. Legal status'!O4='Adapted questions and answers'!$L4,3,IF('A. Legal status'!O4='Adapted questions and answers'!$M4,4,IF('A. Legal status'!O4='Adapted questions and answers'!$N4,5,"")))))</f>
        <v/>
      </c>
      <c r="P6" s="3" t="str">
        <f>IF('A. Legal status'!P4='Adapted questions and answers'!$J4,1,IF('A. Legal status'!P4='Adapted questions and answers'!$K4,2,IF('A. Legal status'!P4='Adapted questions and answers'!$L4,3,IF('A. Legal status'!P4='Adapted questions and answers'!$M4,4,IF('A. Legal status'!P4='Adapted questions and answers'!$N4,5,"")))))</f>
        <v/>
      </c>
      <c r="Q6" s="3" t="str">
        <f>IF('A. Legal status'!Q4='Adapted questions and answers'!$J4,1,IF('A. Legal status'!Q4='Adapted questions and answers'!$K4,2,IF('A. Legal status'!Q4='Adapted questions and answers'!$L4,3,IF('A. Legal status'!Q4='Adapted questions and answers'!$M4,4,IF('A. Legal status'!Q4='Adapted questions and answers'!$N4,5,"")))))</f>
        <v/>
      </c>
      <c r="R6" s="3" t="str">
        <f>IF('A. Legal status'!R4='Adapted questions and answers'!$J4,1,IF('A. Legal status'!R4='Adapted questions and answers'!$K4,2,IF('A. Legal status'!R4='Adapted questions and answers'!$L4,3,IF('A. Legal status'!R4='Adapted questions and answers'!$M4,4,IF('A. Legal status'!R4='Adapted questions and answers'!$N4,5,"")))))</f>
        <v/>
      </c>
      <c r="S6" s="3" t="str">
        <f>IF('A. Legal status'!S4='Adapted questions and answers'!$J4,1,IF('A. Legal status'!S4='Adapted questions and answers'!$K4,2,IF('A. Legal status'!S4='Adapted questions and answers'!$L4,3,IF('A. Legal status'!S4='Adapted questions and answers'!$M4,4,IF('A. Legal status'!S4='Adapted questions and answers'!$N4,5,"")))))</f>
        <v/>
      </c>
      <c r="T6" s="3" t="str">
        <f>IF('A. Legal status'!T4='Adapted questions and answers'!$J4,1,IF('A. Legal status'!T4='Adapted questions and answers'!$K4,2,IF('A. Legal status'!T4='Adapted questions and answers'!$L4,3,IF('A. Legal status'!T4='Adapted questions and answers'!$M4,4,IF('A. Legal status'!T4='Adapted questions and answers'!$N4,5,"")))))</f>
        <v/>
      </c>
      <c r="U6" s="3" t="str">
        <f>IF('A. Legal status'!U4='Adapted questions and answers'!$J4,1,IF('A. Legal status'!U4='Adapted questions and answers'!$K4,2,IF('A. Legal status'!U4='Adapted questions and answers'!$L4,3,IF('A. Legal status'!U4='Adapted questions and answers'!$M4,4,IF('A. Legal status'!U4='Adapted questions and answers'!$N4,5,"")))))</f>
        <v/>
      </c>
      <c r="V6" s="3" t="str">
        <f>IF('A. Legal status'!V4='Adapted questions and answers'!$J4,1,IF('A. Legal status'!V4='Adapted questions and answers'!$K4,2,IF('A. Legal status'!V4='Adapted questions and answers'!$L4,3,IF('A. Legal status'!V4='Adapted questions and answers'!$M4,4,IF('A. Legal status'!V4='Adapted questions and answers'!$N4,5,"")))))</f>
        <v/>
      </c>
      <c r="W6" s="3" t="str">
        <f>IF('A. Legal status'!W4='Adapted questions and answers'!$J4,1,IF('A. Legal status'!W4='Adapted questions and answers'!$K4,2,IF('A. Legal status'!W4='Adapted questions and answers'!$L4,3,IF('A. Legal status'!W4='Adapted questions and answers'!$M4,4,IF('A. Legal status'!W4='Adapted questions and answers'!$N4,5,"")))))</f>
        <v/>
      </c>
      <c r="X6" s="3" t="str">
        <f>IF('A. Legal status'!X4='Adapted questions and answers'!$J4,1,IF('A. Legal status'!X4='Adapted questions and answers'!$K4,2,IF('A. Legal status'!X4='Adapted questions and answers'!$L4,3,IF('A. Legal status'!X4='Adapted questions and answers'!$M4,4,IF('A. Legal status'!X4='Adapted questions and answers'!$N4,5,"")))))</f>
        <v/>
      </c>
      <c r="Y6" s="3" t="str">
        <f>IF('A. Legal status'!Y4='Adapted questions and answers'!$J4,1,IF('A. Legal status'!Y4='Adapted questions and answers'!$K4,2,IF('A. Legal status'!Y4='Adapted questions and answers'!$L4,3,IF('A. Legal status'!Y4='Adapted questions and answers'!$M4,4,IF('A. Legal status'!Y4='Adapted questions and answers'!$N4,5,"")))))</f>
        <v/>
      </c>
      <c r="Z6" s="3" t="str">
        <f>IF('A. Legal status'!Z4='Adapted questions and answers'!$J4,1,IF('A. Legal status'!Z4='Adapted questions and answers'!$K4,2,IF('A. Legal status'!Z4='Adapted questions and answers'!$L4,3,IF('A. Legal status'!Z4='Adapted questions and answers'!$M4,4,IF('A. Legal status'!Z4='Adapted questions and answers'!$N4,5,"")))))</f>
        <v/>
      </c>
      <c r="AA6" s="3" t="str">
        <f>IF('A. Legal status'!AA4='Adapted questions and answers'!$J4,1,IF('A. Legal status'!AA4='Adapted questions and answers'!$K4,2,IF('A. Legal status'!AA4='Adapted questions and answers'!$L4,3,IF('A. Legal status'!AA4='Adapted questions and answers'!$M4,4,IF('A. Legal status'!AA4='Adapted questions and answers'!$N4,5,"")))))</f>
        <v/>
      </c>
    </row>
    <row r="7" spans="1:27" ht="14.25" customHeight="1">
      <c r="A7" s="8" t="str">
        <f>'A. Legal status'!A5</f>
        <v>A4: How broad and comprehensive are the patent claims?</v>
      </c>
      <c r="B7" s="8" t="str">
        <f>LEFT(A7,4)&amp;'Adapted questions and answers'!$H5</f>
        <v>A4: Breadth of claim</v>
      </c>
      <c r="C7" s="3">
        <f>IF('A. Legal status'!C5='Adapted questions and answers'!$J5,1,IF('A. Legal status'!C5='Adapted questions and answers'!$K5,2,IF('A. Legal status'!C5='Adapted questions and answers'!$L5,3,IF('A. Legal status'!C5='Adapted questions and answers'!$M5,4,IF('A. Legal status'!C5='Adapted questions and answers'!$N5,5,"")))))</f>
        <v>4</v>
      </c>
      <c r="D7" s="3">
        <f>IF('A. Legal status'!D5='Adapted questions and answers'!$J5,1,IF('A. Legal status'!D5='Adapted questions and answers'!$K5,2,IF('A. Legal status'!D5='Adapted questions and answers'!$L5,3,IF('A. Legal status'!D5='Adapted questions and answers'!$M5,4,IF('A. Legal status'!D5='Adapted questions and answers'!$N5,5,"")))))</f>
        <v>4</v>
      </c>
      <c r="E7" s="3" t="str">
        <f>IF('A. Legal status'!E5='Adapted questions and answers'!$J5,1,IF('A. Legal status'!E5='Adapted questions and answers'!$K5,2,IF('A. Legal status'!E5='Adapted questions and answers'!$L5,3,IF('A. Legal status'!E5='Adapted questions and answers'!$M5,4,IF('A. Legal status'!E5='Adapted questions and answers'!$N5,5,"")))))</f>
        <v/>
      </c>
      <c r="F7" s="3" t="str">
        <f>IF('A. Legal status'!F5='Adapted questions and answers'!$J5,1,IF('A. Legal status'!F5='Adapted questions and answers'!$K5,2,IF('A. Legal status'!F5='Adapted questions and answers'!$L5,3,IF('A. Legal status'!F5='Adapted questions and answers'!$M5,4,IF('A. Legal status'!F5='Adapted questions and answers'!$N5,5,"")))))</f>
        <v/>
      </c>
      <c r="G7" s="3" t="str">
        <f>IF('A. Legal status'!G5='Adapted questions and answers'!$J5,1,IF('A. Legal status'!G5='Adapted questions and answers'!$K5,2,IF('A. Legal status'!G5='Adapted questions and answers'!$L5,3,IF('A. Legal status'!G5='Adapted questions and answers'!$M5,4,IF('A. Legal status'!G5='Adapted questions and answers'!$N5,5,"")))))</f>
        <v/>
      </c>
      <c r="H7" s="3" t="str">
        <f>IF('A. Legal status'!H5='Adapted questions and answers'!$J5,1,IF('A. Legal status'!H5='Adapted questions and answers'!$K5,2,IF('A. Legal status'!H5='Adapted questions and answers'!$L5,3,IF('A. Legal status'!H5='Adapted questions and answers'!$M5,4,IF('A. Legal status'!H5='Adapted questions and answers'!$N5,5,"")))))</f>
        <v/>
      </c>
      <c r="I7" s="3" t="str">
        <f>IF('A. Legal status'!I5='Adapted questions and answers'!$J5,1,IF('A. Legal status'!I5='Adapted questions and answers'!$K5,2,IF('A. Legal status'!I5='Adapted questions and answers'!$L5,3,IF('A. Legal status'!I5='Adapted questions and answers'!$M5,4,IF('A. Legal status'!I5='Adapted questions and answers'!$N5,5,"")))))</f>
        <v/>
      </c>
      <c r="J7" s="3" t="str">
        <f>IF('A. Legal status'!J5='Adapted questions and answers'!$J5,1,IF('A. Legal status'!J5='Adapted questions and answers'!$K5,2,IF('A. Legal status'!J5='Adapted questions and answers'!$L5,3,IF('A. Legal status'!J5='Adapted questions and answers'!$M5,4,IF('A. Legal status'!J5='Adapted questions and answers'!$N5,5,"")))))</f>
        <v/>
      </c>
      <c r="K7" s="3" t="str">
        <f>IF('A. Legal status'!K5='Adapted questions and answers'!$J5,1,IF('A. Legal status'!K5='Adapted questions and answers'!$K5,2,IF('A. Legal status'!K5='Adapted questions and answers'!$L5,3,IF('A. Legal status'!K5='Adapted questions and answers'!$M5,4,IF('A. Legal status'!K5='Adapted questions and answers'!$N5,5,"")))))</f>
        <v/>
      </c>
      <c r="L7" s="3" t="str">
        <f>IF('A. Legal status'!L5='Adapted questions and answers'!$J5,1,IF('A. Legal status'!L5='Adapted questions and answers'!$K5,2,IF('A. Legal status'!L5='Adapted questions and answers'!$L5,3,IF('A. Legal status'!L5='Adapted questions and answers'!$M5,4,IF('A. Legal status'!L5='Adapted questions and answers'!$N5,5,"")))))</f>
        <v/>
      </c>
      <c r="M7" s="3" t="str">
        <f>IF('A. Legal status'!M5='Adapted questions and answers'!$J5,1,IF('A. Legal status'!M5='Adapted questions and answers'!$K5,2,IF('A. Legal status'!M5='Adapted questions and answers'!$L5,3,IF('A. Legal status'!M5='Adapted questions and answers'!$M5,4,IF('A. Legal status'!M5='Adapted questions and answers'!$N5,5,"")))))</f>
        <v/>
      </c>
      <c r="N7" s="3" t="str">
        <f>IF('A. Legal status'!N5='Adapted questions and answers'!$J5,1,IF('A. Legal status'!N5='Adapted questions and answers'!$K5,2,IF('A. Legal status'!N5='Adapted questions and answers'!$L5,3,IF('A. Legal status'!N5='Adapted questions and answers'!$M5,4,IF('A. Legal status'!N5='Adapted questions and answers'!$N5,5,"")))))</f>
        <v/>
      </c>
      <c r="O7" s="3" t="str">
        <f>IF('A. Legal status'!O5='Adapted questions and answers'!$J5,1,IF('A. Legal status'!O5='Adapted questions and answers'!$K5,2,IF('A. Legal status'!O5='Adapted questions and answers'!$L5,3,IF('A. Legal status'!O5='Adapted questions and answers'!$M5,4,IF('A. Legal status'!O5='Adapted questions and answers'!$N5,5,"")))))</f>
        <v/>
      </c>
      <c r="P7" s="3" t="str">
        <f>IF('A. Legal status'!P5='Adapted questions and answers'!$J5,1,IF('A. Legal status'!P5='Adapted questions and answers'!$K5,2,IF('A. Legal status'!P5='Adapted questions and answers'!$L5,3,IF('A. Legal status'!P5='Adapted questions and answers'!$M5,4,IF('A. Legal status'!P5='Adapted questions and answers'!$N5,5,"")))))</f>
        <v/>
      </c>
      <c r="Q7" s="3" t="str">
        <f>IF('A. Legal status'!Q5='Adapted questions and answers'!$J5,1,IF('A. Legal status'!Q5='Adapted questions and answers'!$K5,2,IF('A. Legal status'!Q5='Adapted questions and answers'!$L5,3,IF('A. Legal status'!Q5='Adapted questions and answers'!$M5,4,IF('A. Legal status'!Q5='Adapted questions and answers'!$N5,5,"")))))</f>
        <v/>
      </c>
      <c r="R7" s="3" t="str">
        <f>IF('A. Legal status'!R5='Adapted questions and answers'!$J5,1,IF('A. Legal status'!R5='Adapted questions and answers'!$K5,2,IF('A. Legal status'!R5='Adapted questions and answers'!$L5,3,IF('A. Legal status'!R5='Adapted questions and answers'!$M5,4,IF('A. Legal status'!R5='Adapted questions and answers'!$N5,5,"")))))</f>
        <v/>
      </c>
      <c r="S7" s="3" t="str">
        <f>IF('A. Legal status'!S5='Adapted questions and answers'!$J5,1,IF('A. Legal status'!S5='Adapted questions and answers'!$K5,2,IF('A. Legal status'!S5='Adapted questions and answers'!$L5,3,IF('A. Legal status'!S5='Adapted questions and answers'!$M5,4,IF('A. Legal status'!S5='Adapted questions and answers'!$N5,5,"")))))</f>
        <v/>
      </c>
      <c r="T7" s="3" t="str">
        <f>IF('A. Legal status'!T5='Adapted questions and answers'!$J5,1,IF('A. Legal status'!T5='Adapted questions and answers'!$K5,2,IF('A. Legal status'!T5='Adapted questions and answers'!$L5,3,IF('A. Legal status'!T5='Adapted questions and answers'!$M5,4,IF('A. Legal status'!T5='Adapted questions and answers'!$N5,5,"")))))</f>
        <v/>
      </c>
      <c r="U7" s="3" t="str">
        <f>IF('A. Legal status'!U5='Adapted questions and answers'!$J5,1,IF('A. Legal status'!U5='Adapted questions and answers'!$K5,2,IF('A. Legal status'!U5='Adapted questions and answers'!$L5,3,IF('A. Legal status'!U5='Adapted questions and answers'!$M5,4,IF('A. Legal status'!U5='Adapted questions and answers'!$N5,5,"")))))</f>
        <v/>
      </c>
      <c r="V7" s="3" t="str">
        <f>IF('A. Legal status'!V5='Adapted questions and answers'!$J5,1,IF('A. Legal status'!V5='Adapted questions and answers'!$K5,2,IF('A. Legal status'!V5='Adapted questions and answers'!$L5,3,IF('A. Legal status'!V5='Adapted questions and answers'!$M5,4,IF('A. Legal status'!V5='Adapted questions and answers'!$N5,5,"")))))</f>
        <v/>
      </c>
      <c r="W7" s="3" t="str">
        <f>IF('A. Legal status'!W5='Adapted questions and answers'!$J5,1,IF('A. Legal status'!W5='Adapted questions and answers'!$K5,2,IF('A. Legal status'!W5='Adapted questions and answers'!$L5,3,IF('A. Legal status'!W5='Adapted questions and answers'!$M5,4,IF('A. Legal status'!W5='Adapted questions and answers'!$N5,5,"")))))</f>
        <v/>
      </c>
      <c r="X7" s="3" t="str">
        <f>IF('A. Legal status'!X5='Adapted questions and answers'!$J5,1,IF('A. Legal status'!X5='Adapted questions and answers'!$K5,2,IF('A. Legal status'!X5='Adapted questions and answers'!$L5,3,IF('A. Legal status'!X5='Adapted questions and answers'!$M5,4,IF('A. Legal status'!X5='Adapted questions and answers'!$N5,5,"")))))</f>
        <v/>
      </c>
      <c r="Y7" s="3" t="str">
        <f>IF('A. Legal status'!Y5='Adapted questions and answers'!$J5,1,IF('A. Legal status'!Y5='Adapted questions and answers'!$K5,2,IF('A. Legal status'!Y5='Adapted questions and answers'!$L5,3,IF('A. Legal status'!Y5='Adapted questions and answers'!$M5,4,IF('A. Legal status'!Y5='Adapted questions and answers'!$N5,5,"")))))</f>
        <v/>
      </c>
      <c r="Z7" s="3" t="str">
        <f>IF('A. Legal status'!Z5='Adapted questions and answers'!$J5,1,IF('A. Legal status'!Z5='Adapted questions and answers'!$K5,2,IF('A. Legal status'!Z5='Adapted questions and answers'!$L5,3,IF('A. Legal status'!Z5='Adapted questions and answers'!$M5,4,IF('A. Legal status'!Z5='Adapted questions and answers'!$N5,5,"")))))</f>
        <v/>
      </c>
      <c r="AA7" s="3" t="str">
        <f>IF('A. Legal status'!AA5='Adapted questions and answers'!$J5,1,IF('A. Legal status'!AA5='Adapted questions and answers'!$K5,2,IF('A. Legal status'!AA5='Adapted questions and answers'!$L5,3,IF('A. Legal status'!AA5='Adapted questions and answers'!$M5,4,IF('A. Legal status'!AA5='Adapted questions and answers'!$N5,5,"")))))</f>
        <v/>
      </c>
    </row>
    <row r="8" spans="1:27" ht="14.25" customHeight="1">
      <c r="A8" s="8" t="str">
        <f>'A. Legal status'!A6</f>
        <v>A5: Does the patent's geographical coverage include the relevant markets?</v>
      </c>
      <c r="B8" s="8" t="str">
        <f>LEFT(A8,4)&amp;'Adapted questions and answers'!$H6</f>
        <v>A5: Geographical coverage</v>
      </c>
      <c r="C8" s="3">
        <f>IF('A. Legal status'!C6='Adapted questions and answers'!$J6,1,IF('A. Legal status'!C6='Adapted questions and answers'!$K6,2,IF('A. Legal status'!C6='Adapted questions and answers'!$L6,3,IF('A. Legal status'!C6='Adapted questions and answers'!$M6,4,IF('A. Legal status'!C6='Adapted questions and answers'!$N6,5,"")))))</f>
        <v>5</v>
      </c>
      <c r="D8" s="3">
        <f>IF('A. Legal status'!D6='Adapted questions and answers'!$J6,1,IF('A. Legal status'!D6='Adapted questions and answers'!$K6,2,IF('A. Legal status'!D6='Adapted questions and answers'!$L6,3,IF('A. Legal status'!D6='Adapted questions and answers'!$M6,4,IF('A. Legal status'!D6='Adapted questions and answers'!$N6,5,"")))))</f>
        <v>1</v>
      </c>
      <c r="E8" s="3" t="str">
        <f>IF('A. Legal status'!E6='Adapted questions and answers'!$J6,1,IF('A. Legal status'!E6='Adapted questions and answers'!$K6,2,IF('A. Legal status'!E6='Adapted questions and answers'!$L6,3,IF('A. Legal status'!E6='Adapted questions and answers'!$M6,4,IF('A. Legal status'!E6='Adapted questions and answers'!$N6,5,"")))))</f>
        <v/>
      </c>
      <c r="F8" s="3" t="str">
        <f>IF('A. Legal status'!F6='Adapted questions and answers'!$J6,1,IF('A. Legal status'!F6='Adapted questions and answers'!$K6,2,IF('A. Legal status'!F6='Adapted questions and answers'!$L6,3,IF('A. Legal status'!F6='Adapted questions and answers'!$M6,4,IF('A. Legal status'!F6='Adapted questions and answers'!$N6,5,"")))))</f>
        <v/>
      </c>
      <c r="G8" s="3" t="str">
        <f>IF('A. Legal status'!G6='Adapted questions and answers'!$J6,1,IF('A. Legal status'!G6='Adapted questions and answers'!$K6,2,IF('A. Legal status'!G6='Adapted questions and answers'!$L6,3,IF('A. Legal status'!G6='Adapted questions and answers'!$M6,4,IF('A. Legal status'!G6='Adapted questions and answers'!$N6,5,"")))))</f>
        <v/>
      </c>
      <c r="H8" s="3" t="str">
        <f>IF('A. Legal status'!H6='Adapted questions and answers'!$J6,1,IF('A. Legal status'!H6='Adapted questions and answers'!$K6,2,IF('A. Legal status'!H6='Adapted questions and answers'!$L6,3,IF('A. Legal status'!H6='Adapted questions and answers'!$M6,4,IF('A. Legal status'!H6='Adapted questions and answers'!$N6,5,"")))))</f>
        <v/>
      </c>
      <c r="I8" s="3" t="str">
        <f>IF('A. Legal status'!I6='Adapted questions and answers'!$J6,1,IF('A. Legal status'!I6='Adapted questions and answers'!$K6,2,IF('A. Legal status'!I6='Adapted questions and answers'!$L6,3,IF('A. Legal status'!I6='Adapted questions and answers'!$M6,4,IF('A. Legal status'!I6='Adapted questions and answers'!$N6,5,"")))))</f>
        <v/>
      </c>
      <c r="J8" s="3" t="str">
        <f>IF('A. Legal status'!J6='Adapted questions and answers'!$J6,1,IF('A. Legal status'!J6='Adapted questions and answers'!$K6,2,IF('A. Legal status'!J6='Adapted questions and answers'!$L6,3,IF('A. Legal status'!J6='Adapted questions and answers'!$M6,4,IF('A. Legal status'!J6='Adapted questions and answers'!$N6,5,"")))))</f>
        <v/>
      </c>
      <c r="K8" s="3" t="str">
        <f>IF('A. Legal status'!K6='Adapted questions and answers'!$J6,1,IF('A. Legal status'!K6='Adapted questions and answers'!$K6,2,IF('A. Legal status'!K6='Adapted questions and answers'!$L6,3,IF('A. Legal status'!K6='Adapted questions and answers'!$M6,4,IF('A. Legal status'!K6='Adapted questions and answers'!$N6,5,"")))))</f>
        <v/>
      </c>
      <c r="L8" s="3" t="str">
        <f>IF('A. Legal status'!L6='Adapted questions and answers'!$J6,1,IF('A. Legal status'!L6='Adapted questions and answers'!$K6,2,IF('A. Legal status'!L6='Adapted questions and answers'!$L6,3,IF('A. Legal status'!L6='Adapted questions and answers'!$M6,4,IF('A. Legal status'!L6='Adapted questions and answers'!$N6,5,"")))))</f>
        <v/>
      </c>
      <c r="M8" s="3" t="str">
        <f>IF('A. Legal status'!M6='Adapted questions and answers'!$J6,1,IF('A. Legal status'!M6='Adapted questions and answers'!$K6,2,IF('A. Legal status'!M6='Adapted questions and answers'!$L6,3,IF('A. Legal status'!M6='Adapted questions and answers'!$M6,4,IF('A. Legal status'!M6='Adapted questions and answers'!$N6,5,"")))))</f>
        <v/>
      </c>
      <c r="N8" s="3" t="str">
        <f>IF('A. Legal status'!N6='Adapted questions and answers'!$J6,1,IF('A. Legal status'!N6='Adapted questions and answers'!$K6,2,IF('A. Legal status'!N6='Adapted questions and answers'!$L6,3,IF('A. Legal status'!N6='Adapted questions and answers'!$M6,4,IF('A. Legal status'!N6='Adapted questions and answers'!$N6,5,"")))))</f>
        <v/>
      </c>
      <c r="O8" s="3" t="str">
        <f>IF('A. Legal status'!O6='Adapted questions and answers'!$J6,1,IF('A. Legal status'!O6='Adapted questions and answers'!$K6,2,IF('A. Legal status'!O6='Adapted questions and answers'!$L6,3,IF('A. Legal status'!O6='Adapted questions and answers'!$M6,4,IF('A. Legal status'!O6='Adapted questions and answers'!$N6,5,"")))))</f>
        <v/>
      </c>
      <c r="P8" s="3" t="str">
        <f>IF('A. Legal status'!P6='Adapted questions and answers'!$J6,1,IF('A. Legal status'!P6='Adapted questions and answers'!$K6,2,IF('A. Legal status'!P6='Adapted questions and answers'!$L6,3,IF('A. Legal status'!P6='Adapted questions and answers'!$M6,4,IF('A. Legal status'!P6='Adapted questions and answers'!$N6,5,"")))))</f>
        <v/>
      </c>
      <c r="Q8" s="3" t="str">
        <f>IF('A. Legal status'!Q6='Adapted questions and answers'!$J6,1,IF('A. Legal status'!Q6='Adapted questions and answers'!$K6,2,IF('A. Legal status'!Q6='Adapted questions and answers'!$L6,3,IF('A. Legal status'!Q6='Adapted questions and answers'!$M6,4,IF('A. Legal status'!Q6='Adapted questions and answers'!$N6,5,"")))))</f>
        <v/>
      </c>
      <c r="R8" s="3" t="str">
        <f>IF('A. Legal status'!R6='Adapted questions and answers'!$J6,1,IF('A. Legal status'!R6='Adapted questions and answers'!$K6,2,IF('A. Legal status'!R6='Adapted questions and answers'!$L6,3,IF('A. Legal status'!R6='Adapted questions and answers'!$M6,4,IF('A. Legal status'!R6='Adapted questions and answers'!$N6,5,"")))))</f>
        <v/>
      </c>
      <c r="S8" s="3" t="str">
        <f>IF('A. Legal status'!S6='Adapted questions and answers'!$J6,1,IF('A. Legal status'!S6='Adapted questions and answers'!$K6,2,IF('A. Legal status'!S6='Adapted questions and answers'!$L6,3,IF('A. Legal status'!S6='Adapted questions and answers'!$M6,4,IF('A. Legal status'!S6='Adapted questions and answers'!$N6,5,"")))))</f>
        <v/>
      </c>
      <c r="T8" s="3" t="str">
        <f>IF('A. Legal status'!T6='Adapted questions and answers'!$J6,1,IF('A. Legal status'!T6='Adapted questions and answers'!$K6,2,IF('A. Legal status'!T6='Adapted questions and answers'!$L6,3,IF('A. Legal status'!T6='Adapted questions and answers'!$M6,4,IF('A. Legal status'!T6='Adapted questions and answers'!$N6,5,"")))))</f>
        <v/>
      </c>
      <c r="U8" s="3" t="str">
        <f>IF('A. Legal status'!U6='Adapted questions and answers'!$J6,1,IF('A. Legal status'!U6='Adapted questions and answers'!$K6,2,IF('A. Legal status'!U6='Adapted questions and answers'!$L6,3,IF('A. Legal status'!U6='Adapted questions and answers'!$M6,4,IF('A. Legal status'!U6='Adapted questions and answers'!$N6,5,"")))))</f>
        <v/>
      </c>
      <c r="V8" s="3" t="str">
        <f>IF('A. Legal status'!V6='Adapted questions and answers'!$J6,1,IF('A. Legal status'!V6='Adapted questions and answers'!$K6,2,IF('A. Legal status'!V6='Adapted questions and answers'!$L6,3,IF('A. Legal status'!V6='Adapted questions and answers'!$M6,4,IF('A. Legal status'!V6='Adapted questions and answers'!$N6,5,"")))))</f>
        <v/>
      </c>
      <c r="W8" s="3" t="str">
        <f>IF('A. Legal status'!W6='Adapted questions and answers'!$J6,1,IF('A. Legal status'!W6='Adapted questions and answers'!$K6,2,IF('A. Legal status'!W6='Adapted questions and answers'!$L6,3,IF('A. Legal status'!W6='Adapted questions and answers'!$M6,4,IF('A. Legal status'!W6='Adapted questions and answers'!$N6,5,"")))))</f>
        <v/>
      </c>
      <c r="X8" s="3" t="str">
        <f>IF('A. Legal status'!X6='Adapted questions and answers'!$J6,1,IF('A. Legal status'!X6='Adapted questions and answers'!$K6,2,IF('A. Legal status'!X6='Adapted questions and answers'!$L6,3,IF('A. Legal status'!X6='Adapted questions and answers'!$M6,4,IF('A. Legal status'!X6='Adapted questions and answers'!$N6,5,"")))))</f>
        <v/>
      </c>
      <c r="Y8" s="3" t="str">
        <f>IF('A. Legal status'!Y6='Adapted questions and answers'!$J6,1,IF('A. Legal status'!Y6='Adapted questions and answers'!$K6,2,IF('A. Legal status'!Y6='Adapted questions and answers'!$L6,3,IF('A. Legal status'!Y6='Adapted questions and answers'!$M6,4,IF('A. Legal status'!Y6='Adapted questions and answers'!$N6,5,"")))))</f>
        <v/>
      </c>
      <c r="Z8" s="3" t="str">
        <f>IF('A. Legal status'!Z6='Adapted questions and answers'!$J6,1,IF('A. Legal status'!Z6='Adapted questions and answers'!$K6,2,IF('A. Legal status'!Z6='Adapted questions and answers'!$L6,3,IF('A. Legal status'!Z6='Adapted questions and answers'!$M6,4,IF('A. Legal status'!Z6='Adapted questions and answers'!$N6,5,"")))))</f>
        <v/>
      </c>
      <c r="AA8" s="3" t="str">
        <f>IF('A. Legal status'!AA6='Adapted questions and answers'!$J6,1,IF('A. Legal status'!AA6='Adapted questions and answers'!$K6,2,IF('A. Legal status'!AA6='Adapted questions and answers'!$L6,3,IF('A. Legal status'!AA6='Adapted questions and answers'!$M6,4,IF('A. Legal status'!AA6='Adapted questions and answers'!$N6,5,"")))))</f>
        <v/>
      </c>
    </row>
    <row r="9" spans="1:27" ht="14.25" customHeight="1">
      <c r="A9" s="8" t="str">
        <f>'A. Legal status'!A7</f>
        <v>A6: Are patents monitored to identify infringements?</v>
      </c>
      <c r="B9" s="8" t="str">
        <f>LEFT(A9,4)&amp;'Adapted questions and answers'!$H7</f>
        <v>A6: Monitoring against infringements</v>
      </c>
      <c r="C9" s="3">
        <f>IF('A. Legal status'!C7='Adapted questions and answers'!$J7,1,IF('A. Legal status'!C7='Adapted questions and answers'!$K7,2,IF('A. Legal status'!C7='Adapted questions and answers'!$L7,3,IF('A. Legal status'!C7='Adapted questions and answers'!$M7,4,IF('A. Legal status'!C7='Adapted questions and answers'!$N7,5,"")))))</f>
        <v>1</v>
      </c>
      <c r="D9" s="3">
        <f>IF('A. Legal status'!D7='Adapted questions and answers'!$J7,1,IF('A. Legal status'!D7='Adapted questions and answers'!$K7,2,IF('A. Legal status'!D7='Adapted questions and answers'!$L7,3,IF('A. Legal status'!D7='Adapted questions and answers'!$M7,4,IF('A. Legal status'!D7='Adapted questions and answers'!$N7,5,"")))))</f>
        <v>4</v>
      </c>
      <c r="E9" s="3" t="str">
        <f>IF('A. Legal status'!E7='Adapted questions and answers'!$J7,1,IF('A. Legal status'!E7='Adapted questions and answers'!$K7,2,IF('A. Legal status'!E7='Adapted questions and answers'!$L7,3,IF('A. Legal status'!E7='Adapted questions and answers'!$M7,4,IF('A. Legal status'!E7='Adapted questions and answers'!$N7,5,"")))))</f>
        <v/>
      </c>
      <c r="F9" s="3" t="str">
        <f>IF('A. Legal status'!F7='Adapted questions and answers'!$J7,1,IF('A. Legal status'!F7='Adapted questions and answers'!$K7,2,IF('A. Legal status'!F7='Adapted questions and answers'!$L7,3,IF('A. Legal status'!F7='Adapted questions and answers'!$M7,4,IF('A. Legal status'!F7='Adapted questions and answers'!$N7,5,"")))))</f>
        <v/>
      </c>
      <c r="G9" s="3" t="str">
        <f>IF('A. Legal status'!G7='Adapted questions and answers'!$J7,1,IF('A. Legal status'!G7='Adapted questions and answers'!$K7,2,IF('A. Legal status'!G7='Adapted questions and answers'!$L7,3,IF('A. Legal status'!G7='Adapted questions and answers'!$M7,4,IF('A. Legal status'!G7='Adapted questions and answers'!$N7,5,"")))))</f>
        <v/>
      </c>
      <c r="H9" s="3" t="str">
        <f>IF('A. Legal status'!H7='Adapted questions and answers'!$J7,1,IF('A. Legal status'!H7='Adapted questions and answers'!$K7,2,IF('A. Legal status'!H7='Adapted questions and answers'!$L7,3,IF('A. Legal status'!H7='Adapted questions and answers'!$M7,4,IF('A. Legal status'!H7='Adapted questions and answers'!$N7,5,"")))))</f>
        <v/>
      </c>
      <c r="I9" s="3" t="str">
        <f>IF('A. Legal status'!I7='Adapted questions and answers'!$J7,1,IF('A. Legal status'!I7='Adapted questions and answers'!$K7,2,IF('A. Legal status'!I7='Adapted questions and answers'!$L7,3,IF('A. Legal status'!I7='Adapted questions and answers'!$M7,4,IF('A. Legal status'!I7='Adapted questions and answers'!$N7,5,"")))))</f>
        <v/>
      </c>
      <c r="J9" s="3" t="str">
        <f>IF('A. Legal status'!J7='Adapted questions and answers'!$J7,1,IF('A. Legal status'!J7='Adapted questions and answers'!$K7,2,IF('A. Legal status'!J7='Adapted questions and answers'!$L7,3,IF('A. Legal status'!J7='Adapted questions and answers'!$M7,4,IF('A. Legal status'!J7='Adapted questions and answers'!$N7,5,"")))))</f>
        <v/>
      </c>
      <c r="K9" s="3" t="str">
        <f>IF('A. Legal status'!K7='Adapted questions and answers'!$J7,1,IF('A. Legal status'!K7='Adapted questions and answers'!$K7,2,IF('A. Legal status'!K7='Adapted questions and answers'!$L7,3,IF('A. Legal status'!K7='Adapted questions and answers'!$M7,4,IF('A. Legal status'!K7='Adapted questions and answers'!$N7,5,"")))))</f>
        <v/>
      </c>
      <c r="L9" s="3" t="str">
        <f>IF('A. Legal status'!L7='Adapted questions and answers'!$J7,1,IF('A. Legal status'!L7='Adapted questions and answers'!$K7,2,IF('A. Legal status'!L7='Adapted questions and answers'!$L7,3,IF('A. Legal status'!L7='Adapted questions and answers'!$M7,4,IF('A. Legal status'!L7='Adapted questions and answers'!$N7,5,"")))))</f>
        <v/>
      </c>
      <c r="M9" s="3" t="str">
        <f>IF('A. Legal status'!M7='Adapted questions and answers'!$J7,1,IF('A. Legal status'!M7='Adapted questions and answers'!$K7,2,IF('A. Legal status'!M7='Adapted questions and answers'!$L7,3,IF('A. Legal status'!M7='Adapted questions and answers'!$M7,4,IF('A. Legal status'!M7='Adapted questions and answers'!$N7,5,"")))))</f>
        <v/>
      </c>
      <c r="N9" s="3" t="str">
        <f>IF('A. Legal status'!N7='Adapted questions and answers'!$J7,1,IF('A. Legal status'!N7='Adapted questions and answers'!$K7,2,IF('A. Legal status'!N7='Adapted questions and answers'!$L7,3,IF('A. Legal status'!N7='Adapted questions and answers'!$M7,4,IF('A. Legal status'!N7='Adapted questions and answers'!$N7,5,"")))))</f>
        <v/>
      </c>
      <c r="O9" s="3" t="str">
        <f>IF('A. Legal status'!O7='Adapted questions and answers'!$J7,1,IF('A. Legal status'!O7='Adapted questions and answers'!$K7,2,IF('A. Legal status'!O7='Adapted questions and answers'!$L7,3,IF('A. Legal status'!O7='Adapted questions and answers'!$M7,4,IF('A. Legal status'!O7='Adapted questions and answers'!$N7,5,"")))))</f>
        <v/>
      </c>
      <c r="P9" s="3" t="str">
        <f>IF('A. Legal status'!P7='Adapted questions and answers'!$J7,1,IF('A. Legal status'!P7='Adapted questions and answers'!$K7,2,IF('A. Legal status'!P7='Adapted questions and answers'!$L7,3,IF('A. Legal status'!P7='Adapted questions and answers'!$M7,4,IF('A. Legal status'!P7='Adapted questions and answers'!$N7,5,"")))))</f>
        <v/>
      </c>
      <c r="Q9" s="3" t="str">
        <f>IF('A. Legal status'!Q7='Adapted questions and answers'!$J7,1,IF('A. Legal status'!Q7='Adapted questions and answers'!$K7,2,IF('A. Legal status'!Q7='Adapted questions and answers'!$L7,3,IF('A. Legal status'!Q7='Adapted questions and answers'!$M7,4,IF('A. Legal status'!Q7='Adapted questions and answers'!$N7,5,"")))))</f>
        <v/>
      </c>
      <c r="R9" s="3" t="str">
        <f>IF('A. Legal status'!R7='Adapted questions and answers'!$J7,1,IF('A. Legal status'!R7='Adapted questions and answers'!$K7,2,IF('A. Legal status'!R7='Adapted questions and answers'!$L7,3,IF('A. Legal status'!R7='Adapted questions and answers'!$M7,4,IF('A. Legal status'!R7='Adapted questions and answers'!$N7,5,"")))))</f>
        <v/>
      </c>
      <c r="S9" s="3" t="str">
        <f>IF('A. Legal status'!S7='Adapted questions and answers'!$J7,1,IF('A. Legal status'!S7='Adapted questions and answers'!$K7,2,IF('A. Legal status'!S7='Adapted questions and answers'!$L7,3,IF('A. Legal status'!S7='Adapted questions and answers'!$M7,4,IF('A. Legal status'!S7='Adapted questions and answers'!$N7,5,"")))))</f>
        <v/>
      </c>
      <c r="T9" s="3" t="str">
        <f>IF('A. Legal status'!T7='Adapted questions and answers'!$J7,1,IF('A. Legal status'!T7='Adapted questions and answers'!$K7,2,IF('A. Legal status'!T7='Adapted questions and answers'!$L7,3,IF('A. Legal status'!T7='Adapted questions and answers'!$M7,4,IF('A. Legal status'!T7='Adapted questions and answers'!$N7,5,"")))))</f>
        <v/>
      </c>
      <c r="U9" s="3" t="str">
        <f>IF('A. Legal status'!U7='Adapted questions and answers'!$J7,1,IF('A. Legal status'!U7='Adapted questions and answers'!$K7,2,IF('A. Legal status'!U7='Adapted questions and answers'!$L7,3,IF('A. Legal status'!U7='Adapted questions and answers'!$M7,4,IF('A. Legal status'!U7='Adapted questions and answers'!$N7,5,"")))))</f>
        <v/>
      </c>
      <c r="V9" s="3" t="str">
        <f>IF('A. Legal status'!V7='Adapted questions and answers'!$J7,1,IF('A. Legal status'!V7='Adapted questions and answers'!$K7,2,IF('A. Legal status'!V7='Adapted questions and answers'!$L7,3,IF('A. Legal status'!V7='Adapted questions and answers'!$M7,4,IF('A. Legal status'!V7='Adapted questions and answers'!$N7,5,"")))))</f>
        <v/>
      </c>
      <c r="W9" s="3" t="str">
        <f>IF('A. Legal status'!W7='Adapted questions and answers'!$J7,1,IF('A. Legal status'!W7='Adapted questions and answers'!$K7,2,IF('A. Legal status'!W7='Adapted questions and answers'!$L7,3,IF('A. Legal status'!W7='Adapted questions and answers'!$M7,4,IF('A. Legal status'!W7='Adapted questions and answers'!$N7,5,"")))))</f>
        <v/>
      </c>
      <c r="X9" s="3" t="str">
        <f>IF('A. Legal status'!X7='Adapted questions and answers'!$J7,1,IF('A. Legal status'!X7='Adapted questions and answers'!$K7,2,IF('A. Legal status'!X7='Adapted questions and answers'!$L7,3,IF('A. Legal status'!X7='Adapted questions and answers'!$M7,4,IF('A. Legal status'!X7='Adapted questions and answers'!$N7,5,"")))))</f>
        <v/>
      </c>
      <c r="Y9" s="3" t="str">
        <f>IF('A. Legal status'!Y7='Adapted questions and answers'!$J7,1,IF('A. Legal status'!Y7='Adapted questions and answers'!$K7,2,IF('A. Legal status'!Y7='Adapted questions and answers'!$L7,3,IF('A. Legal status'!Y7='Adapted questions and answers'!$M7,4,IF('A. Legal status'!Y7='Adapted questions and answers'!$N7,5,"")))))</f>
        <v/>
      </c>
      <c r="Z9" s="3" t="str">
        <f>IF('A. Legal status'!Z7='Adapted questions and answers'!$J7,1,IF('A. Legal status'!Z7='Adapted questions and answers'!$K7,2,IF('A. Legal status'!Z7='Adapted questions and answers'!$L7,3,IF('A. Legal status'!Z7='Adapted questions and answers'!$M7,4,IF('A. Legal status'!Z7='Adapted questions and answers'!$N7,5,"")))))</f>
        <v/>
      </c>
      <c r="AA9" s="3" t="str">
        <f>IF('A. Legal status'!AA7='Adapted questions and answers'!$J7,1,IF('A. Legal status'!AA7='Adapted questions and answers'!$K7,2,IF('A. Legal status'!AA7='Adapted questions and answers'!$L7,3,IF('A. Legal status'!AA7='Adapted questions and answers'!$M7,4,IF('A. Legal status'!AA7='Adapted questions and answers'!$N7,5,"")))))</f>
        <v/>
      </c>
    </row>
    <row r="10" spans="1:27" ht="14.25" customHeight="1">
      <c r="A10" s="8" t="str">
        <f>'A. Legal status'!A8</f>
        <v>A7: Are disputes and legal proceedings customary in the operative markets?</v>
      </c>
      <c r="B10" s="8" t="str">
        <f>LEFT(A10,4)&amp;'Adapted questions and answers'!$H8</f>
        <v>A7: Legal proceedings</v>
      </c>
      <c r="C10" s="3">
        <f>IF('A. Legal status'!C8='Adapted questions and answers'!$J8,1,IF('A. Legal status'!C8='Adapted questions and answers'!$K8,2,IF('A. Legal status'!C8='Adapted questions and answers'!$L8,3,IF('A. Legal status'!C8='Adapted questions and answers'!$M8,4,IF('A. Legal status'!C8='Adapted questions and answers'!$N8,5,"")))))</f>
        <v>1</v>
      </c>
      <c r="D10" s="3">
        <f>IF('A. Legal status'!D8='Adapted questions and answers'!$J8,1,IF('A. Legal status'!D8='Adapted questions and answers'!$K8,2,IF('A. Legal status'!D8='Adapted questions and answers'!$L8,3,IF('A. Legal status'!D8='Adapted questions and answers'!$M8,4,IF('A. Legal status'!D8='Adapted questions and answers'!$N8,5,"")))))</f>
        <v>3</v>
      </c>
      <c r="E10" s="3" t="str">
        <f>IF('A. Legal status'!E8='Adapted questions and answers'!$J8,1,IF('A. Legal status'!E8='Adapted questions and answers'!$K8,2,IF('A. Legal status'!E8='Adapted questions and answers'!$L8,3,IF('A. Legal status'!E8='Adapted questions and answers'!$M8,4,IF('A. Legal status'!E8='Adapted questions and answers'!$N8,5,"")))))</f>
        <v/>
      </c>
      <c r="F10" s="3" t="str">
        <f>IF('A. Legal status'!F8='Adapted questions and answers'!$J8,1,IF('A. Legal status'!F8='Adapted questions and answers'!$K8,2,IF('A. Legal status'!F8='Adapted questions and answers'!$L8,3,IF('A. Legal status'!F8='Adapted questions and answers'!$M8,4,IF('A. Legal status'!F8='Adapted questions and answers'!$N8,5,"")))))</f>
        <v/>
      </c>
      <c r="G10" s="3" t="str">
        <f>IF('A. Legal status'!G8='Adapted questions and answers'!$J8,1,IF('A. Legal status'!G8='Adapted questions and answers'!$K8,2,IF('A. Legal status'!G8='Adapted questions and answers'!$L8,3,IF('A. Legal status'!G8='Adapted questions and answers'!$M8,4,IF('A. Legal status'!G8='Adapted questions and answers'!$N8,5,"")))))</f>
        <v/>
      </c>
      <c r="H10" s="3" t="str">
        <f>IF('A. Legal status'!H8='Adapted questions and answers'!$J8,1,IF('A. Legal status'!H8='Adapted questions and answers'!$K8,2,IF('A. Legal status'!H8='Adapted questions and answers'!$L8,3,IF('A. Legal status'!H8='Adapted questions and answers'!$M8,4,IF('A. Legal status'!H8='Adapted questions and answers'!$N8,5,"")))))</f>
        <v/>
      </c>
      <c r="I10" s="3" t="str">
        <f>IF('A. Legal status'!I8='Adapted questions and answers'!$J8,1,IF('A. Legal status'!I8='Adapted questions and answers'!$K8,2,IF('A. Legal status'!I8='Adapted questions and answers'!$L8,3,IF('A. Legal status'!I8='Adapted questions and answers'!$M8,4,IF('A. Legal status'!I8='Adapted questions and answers'!$N8,5,"")))))</f>
        <v/>
      </c>
      <c r="J10" s="3" t="str">
        <f>IF('A. Legal status'!J8='Adapted questions and answers'!$J8,1,IF('A. Legal status'!J8='Adapted questions and answers'!$K8,2,IF('A. Legal status'!J8='Adapted questions and answers'!$L8,3,IF('A. Legal status'!J8='Adapted questions and answers'!$M8,4,IF('A. Legal status'!J8='Adapted questions and answers'!$N8,5,"")))))</f>
        <v/>
      </c>
      <c r="K10" s="3" t="str">
        <f>IF('A. Legal status'!K8='Adapted questions and answers'!$J8,1,IF('A. Legal status'!K8='Adapted questions and answers'!$K8,2,IF('A. Legal status'!K8='Adapted questions and answers'!$L8,3,IF('A. Legal status'!K8='Adapted questions and answers'!$M8,4,IF('A. Legal status'!K8='Adapted questions and answers'!$N8,5,"")))))</f>
        <v/>
      </c>
      <c r="L10" s="3" t="str">
        <f>IF('A. Legal status'!L8='Adapted questions and answers'!$J8,1,IF('A. Legal status'!L8='Adapted questions and answers'!$K8,2,IF('A. Legal status'!L8='Adapted questions and answers'!$L8,3,IF('A. Legal status'!L8='Adapted questions and answers'!$M8,4,IF('A. Legal status'!L8='Adapted questions and answers'!$N8,5,"")))))</f>
        <v/>
      </c>
      <c r="M10" s="3" t="str">
        <f>IF('A. Legal status'!M8='Adapted questions and answers'!$J8,1,IF('A. Legal status'!M8='Adapted questions and answers'!$K8,2,IF('A. Legal status'!M8='Adapted questions and answers'!$L8,3,IF('A. Legal status'!M8='Adapted questions and answers'!$M8,4,IF('A. Legal status'!M8='Adapted questions and answers'!$N8,5,"")))))</f>
        <v/>
      </c>
      <c r="N10" s="3" t="str">
        <f>IF('A. Legal status'!N8='Adapted questions and answers'!$J8,1,IF('A. Legal status'!N8='Adapted questions and answers'!$K8,2,IF('A. Legal status'!N8='Adapted questions and answers'!$L8,3,IF('A. Legal status'!N8='Adapted questions and answers'!$M8,4,IF('A. Legal status'!N8='Adapted questions and answers'!$N8,5,"")))))</f>
        <v/>
      </c>
      <c r="O10" s="3" t="str">
        <f>IF('A. Legal status'!O8='Adapted questions and answers'!$J8,1,IF('A. Legal status'!O8='Adapted questions and answers'!$K8,2,IF('A. Legal status'!O8='Adapted questions and answers'!$L8,3,IF('A. Legal status'!O8='Adapted questions and answers'!$M8,4,IF('A. Legal status'!O8='Adapted questions and answers'!$N8,5,"")))))</f>
        <v/>
      </c>
      <c r="P10" s="3" t="str">
        <f>IF('A. Legal status'!P8='Adapted questions and answers'!$J8,1,IF('A. Legal status'!P8='Adapted questions and answers'!$K8,2,IF('A. Legal status'!P8='Adapted questions and answers'!$L8,3,IF('A. Legal status'!P8='Adapted questions and answers'!$M8,4,IF('A. Legal status'!P8='Adapted questions and answers'!$N8,5,"")))))</f>
        <v/>
      </c>
      <c r="Q10" s="3" t="str">
        <f>IF('A. Legal status'!Q8='Adapted questions and answers'!$J8,1,IF('A. Legal status'!Q8='Adapted questions and answers'!$K8,2,IF('A. Legal status'!Q8='Adapted questions and answers'!$L8,3,IF('A. Legal status'!Q8='Adapted questions and answers'!$M8,4,IF('A. Legal status'!Q8='Adapted questions and answers'!$N8,5,"")))))</f>
        <v/>
      </c>
      <c r="R10" s="3" t="str">
        <f>IF('A. Legal status'!R8='Adapted questions and answers'!$J8,1,IF('A. Legal status'!R8='Adapted questions and answers'!$K8,2,IF('A. Legal status'!R8='Adapted questions and answers'!$L8,3,IF('A. Legal status'!R8='Adapted questions and answers'!$M8,4,IF('A. Legal status'!R8='Adapted questions and answers'!$N8,5,"")))))</f>
        <v/>
      </c>
      <c r="S10" s="3" t="str">
        <f>IF('A. Legal status'!S8='Adapted questions and answers'!$J8,1,IF('A. Legal status'!S8='Adapted questions and answers'!$K8,2,IF('A. Legal status'!S8='Adapted questions and answers'!$L8,3,IF('A. Legal status'!S8='Adapted questions and answers'!$M8,4,IF('A. Legal status'!S8='Adapted questions and answers'!$N8,5,"")))))</f>
        <v/>
      </c>
      <c r="T10" s="3" t="str">
        <f>IF('A. Legal status'!T8='Adapted questions and answers'!$J8,1,IF('A. Legal status'!T8='Adapted questions and answers'!$K8,2,IF('A. Legal status'!T8='Adapted questions and answers'!$L8,3,IF('A. Legal status'!T8='Adapted questions and answers'!$M8,4,IF('A. Legal status'!T8='Adapted questions and answers'!$N8,5,"")))))</f>
        <v/>
      </c>
      <c r="U10" s="3" t="str">
        <f>IF('A. Legal status'!U8='Adapted questions and answers'!$J8,1,IF('A. Legal status'!U8='Adapted questions and answers'!$K8,2,IF('A. Legal status'!U8='Adapted questions and answers'!$L8,3,IF('A. Legal status'!U8='Adapted questions and answers'!$M8,4,IF('A. Legal status'!U8='Adapted questions and answers'!$N8,5,"")))))</f>
        <v/>
      </c>
      <c r="V10" s="3" t="str">
        <f>IF('A. Legal status'!V8='Adapted questions and answers'!$J8,1,IF('A. Legal status'!V8='Adapted questions and answers'!$K8,2,IF('A. Legal status'!V8='Adapted questions and answers'!$L8,3,IF('A. Legal status'!V8='Adapted questions and answers'!$M8,4,IF('A. Legal status'!V8='Adapted questions and answers'!$N8,5,"")))))</f>
        <v/>
      </c>
      <c r="W10" s="3" t="str">
        <f>IF('A. Legal status'!W8='Adapted questions and answers'!$J8,1,IF('A. Legal status'!W8='Adapted questions and answers'!$K8,2,IF('A. Legal status'!W8='Adapted questions and answers'!$L8,3,IF('A. Legal status'!W8='Adapted questions and answers'!$M8,4,IF('A. Legal status'!W8='Adapted questions and answers'!$N8,5,"")))))</f>
        <v/>
      </c>
      <c r="X10" s="3" t="str">
        <f>IF('A. Legal status'!X8='Adapted questions and answers'!$J8,1,IF('A. Legal status'!X8='Adapted questions and answers'!$K8,2,IF('A. Legal status'!X8='Adapted questions and answers'!$L8,3,IF('A. Legal status'!X8='Adapted questions and answers'!$M8,4,IF('A. Legal status'!X8='Adapted questions and answers'!$N8,5,"")))))</f>
        <v/>
      </c>
      <c r="Y10" s="3" t="str">
        <f>IF('A. Legal status'!Y8='Adapted questions and answers'!$J8,1,IF('A. Legal status'!Y8='Adapted questions and answers'!$K8,2,IF('A. Legal status'!Y8='Adapted questions and answers'!$L8,3,IF('A. Legal status'!Y8='Adapted questions and answers'!$M8,4,IF('A. Legal status'!Y8='Adapted questions and answers'!$N8,5,"")))))</f>
        <v/>
      </c>
      <c r="Z10" s="3" t="str">
        <f>IF('A. Legal status'!Z8='Adapted questions and answers'!$J8,1,IF('A. Legal status'!Z8='Adapted questions and answers'!$K8,2,IF('A. Legal status'!Z8='Adapted questions and answers'!$L8,3,IF('A. Legal status'!Z8='Adapted questions and answers'!$M8,4,IF('A. Legal status'!Z8='Adapted questions and answers'!$N8,5,"")))))</f>
        <v/>
      </c>
      <c r="AA10" s="3" t="str">
        <f>IF('A. Legal status'!AA8='Adapted questions and answers'!$J8,1,IF('A. Legal status'!AA8='Adapted questions and answers'!$K8,2,IF('A. Legal status'!AA8='Adapted questions and answers'!$L8,3,IF('A. Legal status'!AA8='Adapted questions and answers'!$M8,4,IF('A. Legal status'!AA8='Adapted questions and answers'!$N8,5,"")))))</f>
        <v/>
      </c>
    </row>
    <row r="11" spans="1:27" ht="14.25" customHeight="1">
      <c r="A11" s="8" t="str">
        <f>'A. Legal status'!A9</f>
        <v>A8: Does the company have the means to enforce patent rights?</v>
      </c>
      <c r="B11" s="8" t="str">
        <f>LEFT(A11,4)&amp;'Adapted questions and answers'!$H9</f>
        <v>A8: Enforcement means</v>
      </c>
      <c r="C11" s="3">
        <f>IF('A. Legal status'!C9='Adapted questions and answers'!$J9,1,IF('A. Legal status'!C9='Adapted questions and answers'!$K9,2,IF('A. Legal status'!C9='Adapted questions and answers'!$L9,3,IF('A. Legal status'!C9='Adapted questions and answers'!$M9,4,IF('A. Legal status'!C9='Adapted questions and answers'!$N9,5,"")))))</f>
        <v>4</v>
      </c>
      <c r="D11" s="3">
        <f>IF('A. Legal status'!D9='Adapted questions and answers'!$J9,1,IF('A. Legal status'!D9='Adapted questions and answers'!$K9,2,IF('A. Legal status'!D9='Adapted questions and answers'!$L9,3,IF('A. Legal status'!D9='Adapted questions and answers'!$M9,4,IF('A. Legal status'!D9='Adapted questions and answers'!$N9,5,"")))))</f>
        <v>2</v>
      </c>
      <c r="E11" s="3" t="str">
        <f>IF('A. Legal status'!E9='Adapted questions and answers'!$J9,1,IF('A. Legal status'!E9='Adapted questions and answers'!$K9,2,IF('A. Legal status'!E9='Adapted questions and answers'!$L9,3,IF('A. Legal status'!E9='Adapted questions and answers'!$M9,4,IF('A. Legal status'!E9='Adapted questions and answers'!$N9,5,"")))))</f>
        <v/>
      </c>
      <c r="F11" s="3" t="str">
        <f>IF('A. Legal status'!F9='Adapted questions and answers'!$J9,1,IF('A. Legal status'!F9='Adapted questions and answers'!$K9,2,IF('A. Legal status'!F9='Adapted questions and answers'!$L9,3,IF('A. Legal status'!F9='Adapted questions and answers'!$M9,4,IF('A. Legal status'!F9='Adapted questions and answers'!$N9,5,"")))))</f>
        <v/>
      </c>
      <c r="G11" s="3" t="str">
        <f>IF('A. Legal status'!G9='Adapted questions and answers'!$J9,1,IF('A. Legal status'!G9='Adapted questions and answers'!$K9,2,IF('A. Legal status'!G9='Adapted questions and answers'!$L9,3,IF('A. Legal status'!G9='Adapted questions and answers'!$M9,4,IF('A. Legal status'!G9='Adapted questions and answers'!$N9,5,"")))))</f>
        <v/>
      </c>
      <c r="H11" s="3" t="str">
        <f>IF('A. Legal status'!H9='Adapted questions and answers'!$J9,1,IF('A. Legal status'!H9='Adapted questions and answers'!$K9,2,IF('A. Legal status'!H9='Adapted questions and answers'!$L9,3,IF('A. Legal status'!H9='Adapted questions and answers'!$M9,4,IF('A. Legal status'!H9='Adapted questions and answers'!$N9,5,"")))))</f>
        <v/>
      </c>
      <c r="I11" s="3" t="str">
        <f>IF('A. Legal status'!I9='Adapted questions and answers'!$J9,1,IF('A. Legal status'!I9='Adapted questions and answers'!$K9,2,IF('A. Legal status'!I9='Adapted questions and answers'!$L9,3,IF('A. Legal status'!I9='Adapted questions and answers'!$M9,4,IF('A. Legal status'!I9='Adapted questions and answers'!$N9,5,"")))))</f>
        <v/>
      </c>
      <c r="J11" s="3" t="str">
        <f>IF('A. Legal status'!J9='Adapted questions and answers'!$J9,1,IF('A. Legal status'!J9='Adapted questions and answers'!$K9,2,IF('A. Legal status'!J9='Adapted questions and answers'!$L9,3,IF('A. Legal status'!J9='Adapted questions and answers'!$M9,4,IF('A. Legal status'!J9='Adapted questions and answers'!$N9,5,"")))))</f>
        <v/>
      </c>
      <c r="K11" s="3" t="str">
        <f>IF('A. Legal status'!K9='Adapted questions and answers'!$J9,1,IF('A. Legal status'!K9='Adapted questions and answers'!$K9,2,IF('A. Legal status'!K9='Adapted questions and answers'!$L9,3,IF('A. Legal status'!K9='Adapted questions and answers'!$M9,4,IF('A. Legal status'!K9='Adapted questions and answers'!$N9,5,"")))))</f>
        <v/>
      </c>
      <c r="L11" s="3" t="str">
        <f>IF('A. Legal status'!L9='Adapted questions and answers'!$J9,1,IF('A. Legal status'!L9='Adapted questions and answers'!$K9,2,IF('A. Legal status'!L9='Adapted questions and answers'!$L9,3,IF('A. Legal status'!L9='Adapted questions and answers'!$M9,4,IF('A. Legal status'!L9='Adapted questions and answers'!$N9,5,"")))))</f>
        <v/>
      </c>
      <c r="M11" s="3" t="str">
        <f>IF('A. Legal status'!M9='Adapted questions and answers'!$J9,1,IF('A. Legal status'!M9='Adapted questions and answers'!$K9,2,IF('A. Legal status'!M9='Adapted questions and answers'!$L9,3,IF('A. Legal status'!M9='Adapted questions and answers'!$M9,4,IF('A. Legal status'!M9='Adapted questions and answers'!$N9,5,"")))))</f>
        <v/>
      </c>
      <c r="N11" s="3" t="str">
        <f>IF('A. Legal status'!N9='Adapted questions and answers'!$J9,1,IF('A. Legal status'!N9='Adapted questions and answers'!$K9,2,IF('A. Legal status'!N9='Adapted questions and answers'!$L9,3,IF('A. Legal status'!N9='Adapted questions and answers'!$M9,4,IF('A. Legal status'!N9='Adapted questions and answers'!$N9,5,"")))))</f>
        <v/>
      </c>
      <c r="O11" s="3" t="str">
        <f>IF('A. Legal status'!O9='Adapted questions and answers'!$J9,1,IF('A. Legal status'!O9='Adapted questions and answers'!$K9,2,IF('A. Legal status'!O9='Adapted questions and answers'!$L9,3,IF('A. Legal status'!O9='Adapted questions and answers'!$M9,4,IF('A. Legal status'!O9='Adapted questions and answers'!$N9,5,"")))))</f>
        <v/>
      </c>
      <c r="P11" s="3" t="str">
        <f>IF('A. Legal status'!P9='Adapted questions and answers'!$J9,1,IF('A. Legal status'!P9='Adapted questions and answers'!$K9,2,IF('A. Legal status'!P9='Adapted questions and answers'!$L9,3,IF('A. Legal status'!P9='Adapted questions and answers'!$M9,4,IF('A. Legal status'!P9='Adapted questions and answers'!$N9,5,"")))))</f>
        <v/>
      </c>
      <c r="Q11" s="3" t="str">
        <f>IF('A. Legal status'!Q9='Adapted questions and answers'!$J9,1,IF('A. Legal status'!Q9='Adapted questions and answers'!$K9,2,IF('A. Legal status'!Q9='Adapted questions and answers'!$L9,3,IF('A. Legal status'!Q9='Adapted questions and answers'!$M9,4,IF('A. Legal status'!Q9='Adapted questions and answers'!$N9,5,"")))))</f>
        <v/>
      </c>
      <c r="R11" s="3" t="str">
        <f>IF('A. Legal status'!R9='Adapted questions and answers'!$J9,1,IF('A. Legal status'!R9='Adapted questions and answers'!$K9,2,IF('A. Legal status'!R9='Adapted questions and answers'!$L9,3,IF('A. Legal status'!R9='Adapted questions and answers'!$M9,4,IF('A. Legal status'!R9='Adapted questions and answers'!$N9,5,"")))))</f>
        <v/>
      </c>
      <c r="S11" s="3" t="str">
        <f>IF('A. Legal status'!S9='Adapted questions and answers'!$J9,1,IF('A. Legal status'!S9='Adapted questions and answers'!$K9,2,IF('A. Legal status'!S9='Adapted questions and answers'!$L9,3,IF('A. Legal status'!S9='Adapted questions and answers'!$M9,4,IF('A. Legal status'!S9='Adapted questions and answers'!$N9,5,"")))))</f>
        <v/>
      </c>
      <c r="T11" s="3" t="str">
        <f>IF('A. Legal status'!T9='Adapted questions and answers'!$J9,1,IF('A. Legal status'!T9='Adapted questions and answers'!$K9,2,IF('A. Legal status'!T9='Adapted questions and answers'!$L9,3,IF('A. Legal status'!T9='Adapted questions and answers'!$M9,4,IF('A. Legal status'!T9='Adapted questions and answers'!$N9,5,"")))))</f>
        <v/>
      </c>
      <c r="U11" s="3" t="str">
        <f>IF('A. Legal status'!U9='Adapted questions and answers'!$J9,1,IF('A. Legal status'!U9='Adapted questions and answers'!$K9,2,IF('A. Legal status'!U9='Adapted questions and answers'!$L9,3,IF('A. Legal status'!U9='Adapted questions and answers'!$M9,4,IF('A. Legal status'!U9='Adapted questions and answers'!$N9,5,"")))))</f>
        <v/>
      </c>
      <c r="V11" s="3" t="str">
        <f>IF('A. Legal status'!V9='Adapted questions and answers'!$J9,1,IF('A. Legal status'!V9='Adapted questions and answers'!$K9,2,IF('A. Legal status'!V9='Adapted questions and answers'!$L9,3,IF('A. Legal status'!V9='Adapted questions and answers'!$M9,4,IF('A. Legal status'!V9='Adapted questions and answers'!$N9,5,"")))))</f>
        <v/>
      </c>
      <c r="W11" s="3" t="str">
        <f>IF('A. Legal status'!W9='Adapted questions and answers'!$J9,1,IF('A. Legal status'!W9='Adapted questions and answers'!$K9,2,IF('A. Legal status'!W9='Adapted questions and answers'!$L9,3,IF('A. Legal status'!W9='Adapted questions and answers'!$M9,4,IF('A. Legal status'!W9='Adapted questions and answers'!$N9,5,"")))))</f>
        <v/>
      </c>
      <c r="X11" s="3" t="str">
        <f>IF('A. Legal status'!X9='Adapted questions and answers'!$J9,1,IF('A. Legal status'!X9='Adapted questions and answers'!$K9,2,IF('A. Legal status'!X9='Adapted questions and answers'!$L9,3,IF('A. Legal status'!X9='Adapted questions and answers'!$M9,4,IF('A. Legal status'!X9='Adapted questions and answers'!$N9,5,"")))))</f>
        <v/>
      </c>
      <c r="Y11" s="3" t="str">
        <f>IF('A. Legal status'!Y9='Adapted questions and answers'!$J9,1,IF('A. Legal status'!Y9='Adapted questions and answers'!$K9,2,IF('A. Legal status'!Y9='Adapted questions and answers'!$L9,3,IF('A. Legal status'!Y9='Adapted questions and answers'!$M9,4,IF('A. Legal status'!Y9='Adapted questions and answers'!$N9,5,"")))))</f>
        <v/>
      </c>
      <c r="Z11" s="3" t="str">
        <f>IF('A. Legal status'!Z9='Adapted questions and answers'!$J9,1,IF('A. Legal status'!Z9='Adapted questions and answers'!$K9,2,IF('A. Legal status'!Z9='Adapted questions and answers'!$L9,3,IF('A. Legal status'!Z9='Adapted questions and answers'!$M9,4,IF('A. Legal status'!Z9='Adapted questions and answers'!$N9,5,"")))))</f>
        <v/>
      </c>
      <c r="AA11" s="3" t="str">
        <f>IF('A. Legal status'!AA9='Adapted questions and answers'!$J9,1,IF('A. Legal status'!AA9='Adapted questions and answers'!$K9,2,IF('A. Legal status'!AA9='Adapted questions and answers'!$L9,3,IF('A. Legal status'!AA9='Adapted questions and answers'!$M9,4,IF('A. Legal status'!AA9='Adapted questions and answers'!$N9,5,"")))))</f>
        <v/>
      </c>
    </row>
    <row r="12" spans="1:27" ht="14.25" customHeight="1">
      <c r="B12" s="176" t="s">
        <v>640</v>
      </c>
      <c r="C12">
        <f>SUM(C4:C11)</f>
        <v>25</v>
      </c>
      <c r="D12">
        <f t="shared" ref="D12:AA12" si="0">SUM(D4:D11)</f>
        <v>19</v>
      </c>
      <c r="E12">
        <f t="shared" si="0"/>
        <v>0</v>
      </c>
      <c r="F12">
        <f t="shared" si="0"/>
        <v>0</v>
      </c>
      <c r="G12">
        <f t="shared" si="0"/>
        <v>0</v>
      </c>
      <c r="H12">
        <f t="shared" si="0"/>
        <v>0</v>
      </c>
      <c r="I12">
        <f t="shared" si="0"/>
        <v>0</v>
      </c>
      <c r="J12">
        <f t="shared" si="0"/>
        <v>0</v>
      </c>
      <c r="K12">
        <f t="shared" si="0"/>
        <v>0</v>
      </c>
      <c r="L12">
        <f t="shared" si="0"/>
        <v>0</v>
      </c>
      <c r="M12">
        <f t="shared" si="0"/>
        <v>0</v>
      </c>
      <c r="N12">
        <f t="shared" si="0"/>
        <v>0</v>
      </c>
      <c r="O12">
        <f t="shared" si="0"/>
        <v>0</v>
      </c>
      <c r="P12">
        <f t="shared" si="0"/>
        <v>0</v>
      </c>
      <c r="Q12">
        <f t="shared" si="0"/>
        <v>0</v>
      </c>
      <c r="R12">
        <f t="shared" si="0"/>
        <v>0</v>
      </c>
      <c r="S12">
        <f t="shared" si="0"/>
        <v>0</v>
      </c>
      <c r="T12">
        <f t="shared" si="0"/>
        <v>0</v>
      </c>
      <c r="U12">
        <f t="shared" si="0"/>
        <v>0</v>
      </c>
      <c r="V12">
        <f t="shared" si="0"/>
        <v>0</v>
      </c>
      <c r="W12">
        <f t="shared" si="0"/>
        <v>0</v>
      </c>
      <c r="X12">
        <f t="shared" si="0"/>
        <v>0</v>
      </c>
      <c r="Y12">
        <f t="shared" si="0"/>
        <v>0</v>
      </c>
      <c r="Z12">
        <f t="shared" si="0"/>
        <v>0</v>
      </c>
      <c r="AA12">
        <f t="shared" si="0"/>
        <v>0</v>
      </c>
    </row>
    <row r="13" spans="1:27" ht="14.25" customHeight="1">
      <c r="A13" s="2" t="s">
        <v>400</v>
      </c>
    </row>
    <row r="14" spans="1:27" ht="14.25" customHeight="1"/>
    <row r="15" spans="1:27" ht="14.25" customHeight="1">
      <c r="A15" s="34" t="s">
        <v>5</v>
      </c>
      <c r="B15" s="34" t="s">
        <v>639</v>
      </c>
      <c r="C15" s="35" t="str">
        <f>'B. Technology'!C1</f>
        <v>Patent 1</v>
      </c>
      <c r="D15" s="35" t="str">
        <f>'B. Technology'!D1</f>
        <v>Patent 2</v>
      </c>
      <c r="E15" s="35" t="str">
        <f>'B. Technology'!E1</f>
        <v>Patent 3</v>
      </c>
      <c r="F15" s="35" t="str">
        <f>'B. Technology'!F1</f>
        <v>Patent 4</v>
      </c>
      <c r="G15" s="35" t="str">
        <f>'B. Technology'!G1</f>
        <v>Patent 5</v>
      </c>
      <c r="H15" s="35" t="str">
        <f>'B. Technology'!H1</f>
        <v>Patent 6</v>
      </c>
      <c r="I15" s="35" t="str">
        <f>'B. Technology'!I1</f>
        <v>Patent 7</v>
      </c>
      <c r="J15" s="35" t="str">
        <f>'B. Technology'!J1</f>
        <v>Patent 8</v>
      </c>
      <c r="K15" s="35" t="str">
        <f>'B. Technology'!K1</f>
        <v>Patent 9</v>
      </c>
      <c r="L15" s="35" t="str">
        <f>'B. Technology'!L1</f>
        <v>Patent 10</v>
      </c>
      <c r="M15" s="35" t="str">
        <f>'B. Technology'!M1</f>
        <v>Patent 11</v>
      </c>
      <c r="N15" s="35" t="str">
        <f>'B. Technology'!N1</f>
        <v>Patent 12</v>
      </c>
      <c r="O15" s="35" t="str">
        <f>'B. Technology'!O1</f>
        <v>Patent 13</v>
      </c>
      <c r="P15" s="35" t="str">
        <f>'B. Technology'!P1</f>
        <v>Patent 14</v>
      </c>
      <c r="Q15" s="35" t="str">
        <f>'B. Technology'!Q1</f>
        <v>Patent 15</v>
      </c>
      <c r="R15" s="35" t="str">
        <f>'B. Technology'!R1</f>
        <v>Patent 16</v>
      </c>
      <c r="S15" s="35" t="str">
        <f>'B. Technology'!S1</f>
        <v>Patent 17</v>
      </c>
      <c r="T15" s="35" t="str">
        <f>'B. Technology'!T1</f>
        <v>Patent 18</v>
      </c>
      <c r="U15" s="35" t="str">
        <f>'B. Technology'!U1</f>
        <v>Patent 19</v>
      </c>
      <c r="V15" s="35" t="str">
        <f>'B. Technology'!V1</f>
        <v>Patent 20</v>
      </c>
      <c r="W15" s="35" t="str">
        <f>'B. Technology'!W1</f>
        <v>Patent 21</v>
      </c>
      <c r="X15" s="35" t="str">
        <f>'B. Technology'!X1</f>
        <v>Patent 22</v>
      </c>
      <c r="Y15" s="35" t="str">
        <f>'B. Technology'!Y1</f>
        <v>Patent 23</v>
      </c>
      <c r="Z15" s="35" t="str">
        <f>'B. Technology'!Z1</f>
        <v>Patent 24</v>
      </c>
      <c r="AA15" s="35" t="str">
        <f>'B. Technology'!AA1</f>
        <v>Patent 25</v>
      </c>
    </row>
    <row r="16" spans="1:27" ht="14.25" customHeight="1">
      <c r="A16" s="35" t="str">
        <f>'B. Technology'!$A2</f>
        <v>B1: Is the invention a unique technology?</v>
      </c>
      <c r="B16" s="35" t="str">
        <f>LEFT(A16,4)&amp;'Adapted questions and answers'!$H10</f>
        <v>B1: Unique technology</v>
      </c>
      <c r="C16" s="188">
        <f>IF('B. Technology'!C2='Adapted questions and answers'!$J10,1,IF('B. Technology'!C2='Adapted questions and answers'!$K10,2,IF('B. Technology'!C2='Adapted questions and answers'!$L10,3,IF('B. Technology'!C2='Adapted questions and answers'!$M10,4,IF('B. Technology'!C2='Adapted questions and answers'!$N10,5,"")))))</f>
        <v>5</v>
      </c>
      <c r="D16" s="188">
        <f>IF('B. Technology'!D2='Adapted questions and answers'!$J10,1,IF('B. Technology'!D2='Adapted questions and answers'!$K10,2,IF('B. Technology'!D2='Adapted questions and answers'!$L10,3,IF('B. Technology'!D2='Adapted questions and answers'!$M10,4,IF('B. Technology'!D2='Adapted questions and answers'!$N10,5,"")))))</f>
        <v>1</v>
      </c>
      <c r="E16" s="188" t="str">
        <f>IF('B. Technology'!E2='Adapted questions and answers'!$J10,1,IF('B. Technology'!E2='Adapted questions and answers'!$K10,2,IF('B. Technology'!E2='Adapted questions and answers'!$L10,3,IF('B. Technology'!E2='Adapted questions and answers'!$M10,4,IF('B. Technology'!E2='Adapted questions and answers'!$N10,5,"")))))</f>
        <v/>
      </c>
      <c r="F16" s="188" t="str">
        <f>IF('B. Technology'!F2='Adapted questions and answers'!$J10,1,IF('B. Technology'!F2='Adapted questions and answers'!$K10,2,IF('B. Technology'!F2='Adapted questions and answers'!$L10,3,IF('B. Technology'!F2='Adapted questions and answers'!$M10,4,IF('B. Technology'!F2='Adapted questions and answers'!$N10,5,"")))))</f>
        <v/>
      </c>
      <c r="G16" s="188" t="str">
        <f>IF('B. Technology'!G2='Adapted questions and answers'!$J10,1,IF('B. Technology'!G2='Adapted questions and answers'!$K10,2,IF('B. Technology'!G2='Adapted questions and answers'!$L10,3,IF('B. Technology'!G2='Adapted questions and answers'!$M10,4,IF('B. Technology'!G2='Adapted questions and answers'!$N10,5,"")))))</f>
        <v/>
      </c>
      <c r="H16" s="188" t="str">
        <f>IF('B. Technology'!H2='Adapted questions and answers'!$J10,1,IF('B. Technology'!H2='Adapted questions and answers'!$K10,2,IF('B. Technology'!H2='Adapted questions and answers'!$L10,3,IF('B. Technology'!H2='Adapted questions and answers'!$M10,4,IF('B. Technology'!H2='Adapted questions and answers'!$N10,5,"")))))</f>
        <v/>
      </c>
      <c r="I16" s="188" t="str">
        <f>IF('B. Technology'!I2='Adapted questions and answers'!$J10,1,IF('B. Technology'!I2='Adapted questions and answers'!$K10,2,IF('B. Technology'!I2='Adapted questions and answers'!$L10,3,IF('B. Technology'!I2='Adapted questions and answers'!$M10,4,IF('B. Technology'!I2='Adapted questions and answers'!$N10,5,"")))))</f>
        <v/>
      </c>
      <c r="J16" s="188" t="str">
        <f>IF('B. Technology'!J2='Adapted questions and answers'!$J10,1,IF('B. Technology'!J2='Adapted questions and answers'!$K10,2,IF('B. Technology'!J2='Adapted questions and answers'!$L10,3,IF('B. Technology'!J2='Adapted questions and answers'!$M10,4,IF('B. Technology'!J2='Adapted questions and answers'!$N10,5,"")))))</f>
        <v/>
      </c>
      <c r="K16" s="188" t="str">
        <f>IF('B. Technology'!K2='Adapted questions and answers'!$J10,1,IF('B. Technology'!K2='Adapted questions and answers'!$K10,2,IF('B. Technology'!K2='Adapted questions and answers'!$L10,3,IF('B. Technology'!K2='Adapted questions and answers'!$M10,4,IF('B. Technology'!K2='Adapted questions and answers'!$N10,5,"")))))</f>
        <v/>
      </c>
      <c r="L16" s="188" t="str">
        <f>IF('B. Technology'!L2='Adapted questions and answers'!$J10,1,IF('B. Technology'!L2='Adapted questions and answers'!$K10,2,IF('B. Technology'!L2='Adapted questions and answers'!$L10,3,IF('B. Technology'!L2='Adapted questions and answers'!$M10,4,IF('B. Technology'!L2='Adapted questions and answers'!$N10,5,"")))))</f>
        <v/>
      </c>
      <c r="M16" s="188" t="str">
        <f>IF('B. Technology'!M2='Adapted questions and answers'!$J10,1,IF('B. Technology'!M2='Adapted questions and answers'!$K10,2,IF('B. Technology'!M2='Adapted questions and answers'!$L10,3,IF('B. Technology'!M2='Adapted questions and answers'!$M10,4,IF('B. Technology'!M2='Adapted questions and answers'!$N10,5,"")))))</f>
        <v/>
      </c>
      <c r="N16" s="188" t="str">
        <f>IF('B. Technology'!N2='Adapted questions and answers'!$J10,1,IF('B. Technology'!N2='Adapted questions and answers'!$K10,2,IF('B. Technology'!N2='Adapted questions and answers'!$L10,3,IF('B. Technology'!N2='Adapted questions and answers'!$M10,4,IF('B. Technology'!N2='Adapted questions and answers'!$N10,5,"")))))</f>
        <v/>
      </c>
      <c r="O16" s="188" t="str">
        <f>IF('B. Technology'!O2='Adapted questions and answers'!$J10,1,IF('B. Technology'!O2='Adapted questions and answers'!$K10,2,IF('B. Technology'!O2='Adapted questions and answers'!$L10,3,IF('B. Technology'!O2='Adapted questions and answers'!$M10,4,IF('B. Technology'!O2='Adapted questions and answers'!$N10,5,"")))))</f>
        <v/>
      </c>
      <c r="P16" s="188" t="str">
        <f>IF('B. Technology'!P2='Adapted questions and answers'!$J10,1,IF('B. Technology'!P2='Adapted questions and answers'!$K10,2,IF('B. Technology'!P2='Adapted questions and answers'!$L10,3,IF('B. Technology'!P2='Adapted questions and answers'!$M10,4,IF('B. Technology'!P2='Adapted questions and answers'!$N10,5,"")))))</f>
        <v/>
      </c>
      <c r="Q16" s="188" t="str">
        <f>IF('B. Technology'!Q2='Adapted questions and answers'!$J10,1,IF('B. Technology'!Q2='Adapted questions and answers'!$K10,2,IF('B. Technology'!Q2='Adapted questions and answers'!$L10,3,IF('B. Technology'!Q2='Adapted questions and answers'!$M10,4,IF('B. Technology'!Q2='Adapted questions and answers'!$N10,5,"")))))</f>
        <v/>
      </c>
      <c r="R16" s="188" t="str">
        <f>IF('B. Technology'!R2='Adapted questions and answers'!$J10,1,IF('B. Technology'!R2='Adapted questions and answers'!$K10,2,IF('B. Technology'!R2='Adapted questions and answers'!$L10,3,IF('B. Technology'!R2='Adapted questions and answers'!$M10,4,IF('B. Technology'!R2='Adapted questions and answers'!$N10,5,"")))))</f>
        <v/>
      </c>
      <c r="S16" s="188" t="str">
        <f>IF('B. Technology'!S2='Adapted questions and answers'!$J10,1,IF('B. Technology'!S2='Adapted questions and answers'!$K10,2,IF('B. Technology'!S2='Adapted questions and answers'!$L10,3,IF('B. Technology'!S2='Adapted questions and answers'!$M10,4,IF('B. Technology'!S2='Adapted questions and answers'!$N10,5,"")))))</f>
        <v/>
      </c>
      <c r="T16" s="188" t="str">
        <f>IF('B. Technology'!T2='Adapted questions and answers'!$J10,1,IF('B. Technology'!T2='Adapted questions and answers'!$K10,2,IF('B. Technology'!T2='Adapted questions and answers'!$L10,3,IF('B. Technology'!T2='Adapted questions and answers'!$M10,4,IF('B. Technology'!T2='Adapted questions and answers'!$N10,5,"")))))</f>
        <v/>
      </c>
      <c r="U16" s="188" t="str">
        <f>IF('B. Technology'!U2='Adapted questions and answers'!$J10,1,IF('B. Technology'!U2='Adapted questions and answers'!$K10,2,IF('B. Technology'!U2='Adapted questions and answers'!$L10,3,IF('B. Technology'!U2='Adapted questions and answers'!$M10,4,IF('B. Technology'!U2='Adapted questions and answers'!$N10,5,"")))))</f>
        <v/>
      </c>
      <c r="V16" s="188" t="str">
        <f>IF('B. Technology'!V2='Adapted questions and answers'!$J10,1,IF('B. Technology'!V2='Adapted questions and answers'!$K10,2,IF('B. Technology'!V2='Adapted questions and answers'!$L10,3,IF('B. Technology'!V2='Adapted questions and answers'!$M10,4,IF('B. Technology'!V2='Adapted questions and answers'!$N10,5,"")))))</f>
        <v/>
      </c>
      <c r="W16" s="188" t="str">
        <f>IF('B. Technology'!W2='Adapted questions and answers'!$J10,1,IF('B. Technology'!W2='Adapted questions and answers'!$K10,2,IF('B. Technology'!W2='Adapted questions and answers'!$L10,3,IF('B. Technology'!W2='Adapted questions and answers'!$M10,4,IF('B. Technology'!W2='Adapted questions and answers'!$N10,5,"")))))</f>
        <v/>
      </c>
      <c r="X16" s="188" t="str">
        <f>IF('B. Technology'!X2='Adapted questions and answers'!$J10,1,IF('B. Technology'!X2='Adapted questions and answers'!$K10,2,IF('B. Technology'!X2='Adapted questions and answers'!$L10,3,IF('B. Technology'!X2='Adapted questions and answers'!$M10,4,IF('B. Technology'!X2='Adapted questions and answers'!$N10,5,"")))))</f>
        <v/>
      </c>
      <c r="Y16" s="188" t="str">
        <f>IF('B. Technology'!Y2='Adapted questions and answers'!$J10,1,IF('B. Technology'!Y2='Adapted questions and answers'!$K10,2,IF('B. Technology'!Y2='Adapted questions and answers'!$L10,3,IF('B. Technology'!Y2='Adapted questions and answers'!$M10,4,IF('B. Technology'!Y2='Adapted questions and answers'!$N10,5,"")))))</f>
        <v/>
      </c>
      <c r="Z16" s="188" t="str">
        <f>IF('B. Technology'!Z2='Adapted questions and answers'!$J10,1,IF('B. Technology'!Z2='Adapted questions and answers'!$K10,2,IF('B. Technology'!Z2='Adapted questions and answers'!$L10,3,IF('B. Technology'!Z2='Adapted questions and answers'!$M10,4,IF('B. Technology'!Z2='Adapted questions and answers'!$N10,5,"")))))</f>
        <v/>
      </c>
      <c r="AA16" s="188" t="str">
        <f>IF('B. Technology'!AA2='Adapted questions and answers'!$J10,1,IF('B. Technology'!AA2='Adapted questions and answers'!$K10,2,IF('B. Technology'!AA2='Adapted questions and answers'!$L10,3,IF('B. Technology'!AA2='Adapted questions and answers'!$M10,4,IF('B. Technology'!AA2='Adapted questions and answers'!$N10,5,"")))))</f>
        <v/>
      </c>
    </row>
    <row r="17" spans="1:27" ht="14.25" customHeight="1">
      <c r="A17" s="35" t="str">
        <f>'B. Technology'!$A3</f>
        <v>B2: Is the invention technically superior to substitute technology?</v>
      </c>
      <c r="B17" s="35" t="str">
        <f>LEFT(A17,4)&amp;'Adapted questions and answers'!$H11</f>
        <v>B2: Substitute technology</v>
      </c>
      <c r="C17" s="188">
        <f>IF('B. Technology'!C3='Adapted questions and answers'!$J11,1,IF('B. Technology'!C3='Adapted questions and answers'!$K11,2,IF('B. Technology'!C3='Adapted questions and answers'!$L11,3,IF('B. Technology'!C3='Adapted questions and answers'!$M11,4,IF('B. Technology'!C3='Adapted questions and answers'!$N11,5,"")))))</f>
        <v>4</v>
      </c>
      <c r="D17" s="188">
        <f>IF('B. Technology'!D3='Adapted questions and answers'!$J11,1,IF('B. Technology'!D3='Adapted questions and answers'!$K11,2,IF('B. Technology'!D3='Adapted questions and answers'!$L11,3,IF('B. Technology'!D3='Adapted questions and answers'!$M11,4,IF('B. Technology'!D3='Adapted questions and answers'!$N11,5,"")))))</f>
        <v>2</v>
      </c>
      <c r="E17" s="188" t="str">
        <f>IF('B. Technology'!E3='Adapted questions and answers'!$J11,1,IF('B. Technology'!E3='Adapted questions and answers'!$K11,2,IF('B. Technology'!E3='Adapted questions and answers'!$L11,3,IF('B. Technology'!E3='Adapted questions and answers'!$M11,4,IF('B. Technology'!E3='Adapted questions and answers'!$N11,5,"")))))</f>
        <v/>
      </c>
      <c r="F17" s="188" t="str">
        <f>IF('B. Technology'!F3='Adapted questions and answers'!$J11,1,IF('B. Technology'!F3='Adapted questions and answers'!$K11,2,IF('B. Technology'!F3='Adapted questions and answers'!$L11,3,IF('B. Technology'!F3='Adapted questions and answers'!$M11,4,IF('B. Technology'!F3='Adapted questions and answers'!$N11,5,"")))))</f>
        <v/>
      </c>
      <c r="G17" s="188" t="str">
        <f>IF('B. Technology'!G3='Adapted questions and answers'!$J11,1,IF('B. Technology'!G3='Adapted questions and answers'!$K11,2,IF('B. Technology'!G3='Adapted questions and answers'!$L11,3,IF('B. Technology'!G3='Adapted questions and answers'!$M11,4,IF('B. Technology'!G3='Adapted questions and answers'!$N11,5,"")))))</f>
        <v/>
      </c>
      <c r="H17" s="188" t="str">
        <f>IF('B. Technology'!H3='Adapted questions and answers'!$J11,1,IF('B. Technology'!H3='Adapted questions and answers'!$K11,2,IF('B. Technology'!H3='Adapted questions and answers'!$L11,3,IF('B. Technology'!H3='Adapted questions and answers'!$M11,4,IF('B. Technology'!H3='Adapted questions and answers'!$N11,5,"")))))</f>
        <v/>
      </c>
      <c r="I17" s="188" t="str">
        <f>IF('B. Technology'!I3='Adapted questions and answers'!$J11,1,IF('B. Technology'!I3='Adapted questions and answers'!$K11,2,IF('B. Technology'!I3='Adapted questions and answers'!$L11,3,IF('B. Technology'!I3='Adapted questions and answers'!$M11,4,IF('B. Technology'!I3='Adapted questions and answers'!$N11,5,"")))))</f>
        <v/>
      </c>
      <c r="J17" s="188" t="str">
        <f>IF('B. Technology'!J3='Adapted questions and answers'!$J11,1,IF('B. Technology'!J3='Adapted questions and answers'!$K11,2,IF('B. Technology'!J3='Adapted questions and answers'!$L11,3,IF('B. Technology'!J3='Adapted questions and answers'!$M11,4,IF('B. Technology'!J3='Adapted questions and answers'!$N11,5,"")))))</f>
        <v/>
      </c>
      <c r="K17" s="188" t="str">
        <f>IF('B. Technology'!K3='Adapted questions and answers'!$J11,1,IF('B. Technology'!K3='Adapted questions and answers'!$K11,2,IF('B. Technology'!K3='Adapted questions and answers'!$L11,3,IF('B. Technology'!K3='Adapted questions and answers'!$M11,4,IF('B. Technology'!K3='Adapted questions and answers'!$N11,5,"")))))</f>
        <v/>
      </c>
      <c r="L17" s="188" t="str">
        <f>IF('B. Technology'!L3='Adapted questions and answers'!$J11,1,IF('B. Technology'!L3='Adapted questions and answers'!$K11,2,IF('B. Technology'!L3='Adapted questions and answers'!$L11,3,IF('B. Technology'!L3='Adapted questions and answers'!$M11,4,IF('B. Technology'!L3='Adapted questions and answers'!$N11,5,"")))))</f>
        <v/>
      </c>
      <c r="M17" s="188" t="str">
        <f>IF('B. Technology'!M3='Adapted questions and answers'!$J11,1,IF('B. Technology'!M3='Adapted questions and answers'!$K11,2,IF('B. Technology'!M3='Adapted questions and answers'!$L11,3,IF('B. Technology'!M3='Adapted questions and answers'!$M11,4,IF('B. Technology'!M3='Adapted questions and answers'!$N11,5,"")))))</f>
        <v/>
      </c>
      <c r="N17" s="188" t="str">
        <f>IF('B. Technology'!N3='Adapted questions and answers'!$J11,1,IF('B. Technology'!N3='Adapted questions and answers'!$K11,2,IF('B. Technology'!N3='Adapted questions and answers'!$L11,3,IF('B. Technology'!N3='Adapted questions and answers'!$M11,4,IF('B. Technology'!N3='Adapted questions and answers'!$N11,5,"")))))</f>
        <v/>
      </c>
      <c r="O17" s="188" t="str">
        <f>IF('B. Technology'!O3='Adapted questions and answers'!$J11,1,IF('B. Technology'!O3='Adapted questions and answers'!$K11,2,IF('B. Technology'!O3='Adapted questions and answers'!$L11,3,IF('B. Technology'!O3='Adapted questions and answers'!$M11,4,IF('B. Technology'!O3='Adapted questions and answers'!$N11,5,"")))))</f>
        <v/>
      </c>
      <c r="P17" s="188" t="str">
        <f>IF('B. Technology'!P3='Adapted questions and answers'!$J11,1,IF('B. Technology'!P3='Adapted questions and answers'!$K11,2,IF('B. Technology'!P3='Adapted questions and answers'!$L11,3,IF('B. Technology'!P3='Adapted questions and answers'!$M11,4,IF('B. Technology'!P3='Adapted questions and answers'!$N11,5,"")))))</f>
        <v/>
      </c>
      <c r="Q17" s="188" t="str">
        <f>IF('B. Technology'!Q3='Adapted questions and answers'!$J11,1,IF('B. Technology'!Q3='Adapted questions and answers'!$K11,2,IF('B. Technology'!Q3='Adapted questions and answers'!$L11,3,IF('B. Technology'!Q3='Adapted questions and answers'!$M11,4,IF('B. Technology'!Q3='Adapted questions and answers'!$N11,5,"")))))</f>
        <v/>
      </c>
      <c r="R17" s="188" t="str">
        <f>IF('B. Technology'!R3='Adapted questions and answers'!$J11,1,IF('B. Technology'!R3='Adapted questions and answers'!$K11,2,IF('B. Technology'!R3='Adapted questions and answers'!$L11,3,IF('B. Technology'!R3='Adapted questions and answers'!$M11,4,IF('B. Technology'!R3='Adapted questions and answers'!$N11,5,"")))))</f>
        <v/>
      </c>
      <c r="S17" s="188" t="str">
        <f>IF('B. Technology'!S3='Adapted questions and answers'!$J11,1,IF('B. Technology'!S3='Adapted questions and answers'!$K11,2,IF('B. Technology'!S3='Adapted questions and answers'!$L11,3,IF('B. Technology'!S3='Adapted questions and answers'!$M11,4,IF('B. Technology'!S3='Adapted questions and answers'!$N11,5,"")))))</f>
        <v/>
      </c>
      <c r="T17" s="188" t="str">
        <f>IF('B. Technology'!T3='Adapted questions and answers'!$J11,1,IF('B. Technology'!T3='Adapted questions and answers'!$K11,2,IF('B. Technology'!T3='Adapted questions and answers'!$L11,3,IF('B. Technology'!T3='Adapted questions and answers'!$M11,4,IF('B. Technology'!T3='Adapted questions and answers'!$N11,5,"")))))</f>
        <v/>
      </c>
      <c r="U17" s="188" t="str">
        <f>IF('B. Technology'!U3='Adapted questions and answers'!$J11,1,IF('B. Technology'!U3='Adapted questions and answers'!$K11,2,IF('B. Technology'!U3='Adapted questions and answers'!$L11,3,IF('B. Technology'!U3='Adapted questions and answers'!$M11,4,IF('B. Technology'!U3='Adapted questions and answers'!$N11,5,"")))))</f>
        <v/>
      </c>
      <c r="V17" s="188" t="str">
        <f>IF('B. Technology'!V3='Adapted questions and answers'!$J11,1,IF('B. Technology'!V3='Adapted questions and answers'!$K11,2,IF('B. Technology'!V3='Adapted questions and answers'!$L11,3,IF('B. Technology'!V3='Adapted questions and answers'!$M11,4,IF('B. Technology'!V3='Adapted questions and answers'!$N11,5,"")))))</f>
        <v/>
      </c>
      <c r="W17" s="188" t="str">
        <f>IF('B. Technology'!W3='Adapted questions and answers'!$J11,1,IF('B. Technology'!W3='Adapted questions and answers'!$K11,2,IF('B. Technology'!W3='Adapted questions and answers'!$L11,3,IF('B. Technology'!W3='Adapted questions and answers'!$M11,4,IF('B. Technology'!W3='Adapted questions and answers'!$N11,5,"")))))</f>
        <v/>
      </c>
      <c r="X17" s="188" t="str">
        <f>IF('B. Technology'!X3='Adapted questions and answers'!$J11,1,IF('B. Technology'!X3='Adapted questions and answers'!$K11,2,IF('B. Technology'!X3='Adapted questions and answers'!$L11,3,IF('B. Technology'!X3='Adapted questions and answers'!$M11,4,IF('B. Technology'!X3='Adapted questions and answers'!$N11,5,"")))))</f>
        <v/>
      </c>
      <c r="Y17" s="188" t="str">
        <f>IF('B. Technology'!Y3='Adapted questions and answers'!$J11,1,IF('B. Technology'!Y3='Adapted questions and answers'!$K11,2,IF('B. Technology'!Y3='Adapted questions and answers'!$L11,3,IF('B. Technology'!Y3='Adapted questions and answers'!$M11,4,IF('B. Technology'!Y3='Adapted questions and answers'!$N11,5,"")))))</f>
        <v/>
      </c>
      <c r="Z17" s="188" t="str">
        <f>IF('B. Technology'!Z3='Adapted questions and answers'!$J11,1,IF('B. Technology'!Z3='Adapted questions and answers'!$K11,2,IF('B. Technology'!Z3='Adapted questions and answers'!$L11,3,IF('B. Technology'!Z3='Adapted questions and answers'!$M11,4,IF('B. Technology'!Z3='Adapted questions and answers'!$N11,5,"")))))</f>
        <v/>
      </c>
      <c r="AA17" s="188" t="str">
        <f>IF('B. Technology'!AA3='Adapted questions and answers'!$J11,1,IF('B. Technology'!AA3='Adapted questions and answers'!$K11,2,IF('B. Technology'!AA3='Adapted questions and answers'!$L11,3,IF('B. Technology'!AA3='Adapted questions and answers'!$M11,4,IF('B. Technology'!AA3='Adapted questions and answers'!$N11,5,"")))))</f>
        <v/>
      </c>
    </row>
    <row r="18" spans="1:27" ht="14.25" customHeight="1">
      <c r="A18" s="35" t="str">
        <f>'B. Technology'!$A4</f>
        <v>B3: To what extent has the invention been tested?</v>
      </c>
      <c r="B18" s="35" t="str">
        <f>LEFT(A18,4)&amp;'Adapted questions and answers'!$H12</f>
        <v>B3: Testing of the invention</v>
      </c>
      <c r="C18" s="188">
        <f>IF('B. Technology'!C4='Adapted questions and answers'!$J12,1,IF('B. Technology'!C4='Adapted questions and answers'!$K12,2,IF('B. Technology'!C4='Adapted questions and answers'!$L12,3,IF('B. Technology'!C4='Adapted questions and answers'!$M12,4,IF('B. Technology'!C4='Adapted questions and answers'!$N12,5,"")))))</f>
        <v>3</v>
      </c>
      <c r="D18" s="188">
        <f>IF('B. Technology'!D4='Adapted questions and answers'!$J12,1,IF('B. Technology'!D4='Adapted questions and answers'!$K12,2,IF('B. Technology'!D4='Adapted questions and answers'!$L12,3,IF('B. Technology'!D4='Adapted questions and answers'!$M12,4,IF('B. Technology'!D4='Adapted questions and answers'!$N12,5,"")))))</f>
        <v>3</v>
      </c>
      <c r="E18" s="188" t="str">
        <f>IF('B. Technology'!E4='Adapted questions and answers'!$J12,1,IF('B. Technology'!E4='Adapted questions and answers'!$K12,2,IF('B. Technology'!E4='Adapted questions and answers'!$L12,3,IF('B. Technology'!E4='Adapted questions and answers'!$M12,4,IF('B. Technology'!E4='Adapted questions and answers'!$N12,5,"")))))</f>
        <v/>
      </c>
      <c r="F18" s="188" t="str">
        <f>IF('B. Technology'!F4='Adapted questions and answers'!$J12,1,IF('B. Technology'!F4='Adapted questions and answers'!$K12,2,IF('B. Technology'!F4='Adapted questions and answers'!$L12,3,IF('B. Technology'!F4='Adapted questions and answers'!$M12,4,IF('B. Technology'!F4='Adapted questions and answers'!$N12,5,"")))))</f>
        <v/>
      </c>
      <c r="G18" s="188" t="str">
        <f>IF('B. Technology'!G4='Adapted questions and answers'!$J12,1,IF('B. Technology'!G4='Adapted questions and answers'!$K12,2,IF('B. Technology'!G4='Adapted questions and answers'!$L12,3,IF('B. Technology'!G4='Adapted questions and answers'!$M12,4,IF('B. Technology'!G4='Adapted questions and answers'!$N12,5,"")))))</f>
        <v/>
      </c>
      <c r="H18" s="188" t="str">
        <f>IF('B. Technology'!H4='Adapted questions and answers'!$J12,1,IF('B. Technology'!H4='Adapted questions and answers'!$K12,2,IF('B. Technology'!H4='Adapted questions and answers'!$L12,3,IF('B. Technology'!H4='Adapted questions and answers'!$M12,4,IF('B. Technology'!H4='Adapted questions and answers'!$N12,5,"")))))</f>
        <v/>
      </c>
      <c r="I18" s="188" t="str">
        <f>IF('B. Technology'!I4='Adapted questions and answers'!$J12,1,IF('B. Technology'!I4='Adapted questions and answers'!$K12,2,IF('B. Technology'!I4='Adapted questions and answers'!$L12,3,IF('B. Technology'!I4='Adapted questions and answers'!$M12,4,IF('B. Technology'!I4='Adapted questions and answers'!$N12,5,"")))))</f>
        <v/>
      </c>
      <c r="J18" s="188" t="str">
        <f>IF('B. Technology'!J4='Adapted questions and answers'!$J12,1,IF('B. Technology'!J4='Adapted questions and answers'!$K12,2,IF('B. Technology'!J4='Adapted questions and answers'!$L12,3,IF('B. Technology'!J4='Adapted questions and answers'!$M12,4,IF('B. Technology'!J4='Adapted questions and answers'!$N12,5,"")))))</f>
        <v/>
      </c>
      <c r="K18" s="188" t="str">
        <f>IF('B. Technology'!K4='Adapted questions and answers'!$J12,1,IF('B. Technology'!K4='Adapted questions and answers'!$K12,2,IF('B. Technology'!K4='Adapted questions and answers'!$L12,3,IF('B. Technology'!K4='Adapted questions and answers'!$M12,4,IF('B. Technology'!K4='Adapted questions and answers'!$N12,5,"")))))</f>
        <v/>
      </c>
      <c r="L18" s="188" t="str">
        <f>IF('B. Technology'!L4='Adapted questions and answers'!$J12,1,IF('B. Technology'!L4='Adapted questions and answers'!$K12,2,IF('B. Technology'!L4='Adapted questions and answers'!$L12,3,IF('B. Technology'!L4='Adapted questions and answers'!$M12,4,IF('B. Technology'!L4='Adapted questions and answers'!$N12,5,"")))))</f>
        <v/>
      </c>
      <c r="M18" s="188" t="str">
        <f>IF('B. Technology'!M4='Adapted questions and answers'!$J12,1,IF('B. Technology'!M4='Adapted questions and answers'!$K12,2,IF('B. Technology'!M4='Adapted questions and answers'!$L12,3,IF('B. Technology'!M4='Adapted questions and answers'!$M12,4,IF('B. Technology'!M4='Adapted questions and answers'!$N12,5,"")))))</f>
        <v/>
      </c>
      <c r="N18" s="188" t="str">
        <f>IF('B. Technology'!N4='Adapted questions and answers'!$J12,1,IF('B. Technology'!N4='Adapted questions and answers'!$K12,2,IF('B. Technology'!N4='Adapted questions and answers'!$L12,3,IF('B. Technology'!N4='Adapted questions and answers'!$M12,4,IF('B. Technology'!N4='Adapted questions and answers'!$N12,5,"")))))</f>
        <v/>
      </c>
      <c r="O18" s="188" t="str">
        <f>IF('B. Technology'!O4='Adapted questions and answers'!$J12,1,IF('B. Technology'!O4='Adapted questions and answers'!$K12,2,IF('B. Technology'!O4='Adapted questions and answers'!$L12,3,IF('B. Technology'!O4='Adapted questions and answers'!$M12,4,IF('B. Technology'!O4='Adapted questions and answers'!$N12,5,"")))))</f>
        <v/>
      </c>
      <c r="P18" s="188" t="str">
        <f>IF('B. Technology'!P4='Adapted questions and answers'!$J12,1,IF('B. Technology'!P4='Adapted questions and answers'!$K12,2,IF('B. Technology'!P4='Adapted questions and answers'!$L12,3,IF('B. Technology'!P4='Adapted questions and answers'!$M12,4,IF('B. Technology'!P4='Adapted questions and answers'!$N12,5,"")))))</f>
        <v/>
      </c>
      <c r="Q18" s="188" t="str">
        <f>IF('B. Technology'!Q4='Adapted questions and answers'!$J12,1,IF('B. Technology'!Q4='Adapted questions and answers'!$K12,2,IF('B. Technology'!Q4='Adapted questions and answers'!$L12,3,IF('B. Technology'!Q4='Adapted questions and answers'!$M12,4,IF('B. Technology'!Q4='Adapted questions and answers'!$N12,5,"")))))</f>
        <v/>
      </c>
      <c r="R18" s="188" t="str">
        <f>IF('B. Technology'!R4='Adapted questions and answers'!$J12,1,IF('B. Technology'!R4='Adapted questions and answers'!$K12,2,IF('B. Technology'!R4='Adapted questions and answers'!$L12,3,IF('B. Technology'!R4='Adapted questions and answers'!$M12,4,IF('B. Technology'!R4='Adapted questions and answers'!$N12,5,"")))))</f>
        <v/>
      </c>
      <c r="S18" s="188" t="str">
        <f>IF('B. Technology'!S4='Adapted questions and answers'!$J12,1,IF('B. Technology'!S4='Adapted questions and answers'!$K12,2,IF('B. Technology'!S4='Adapted questions and answers'!$L12,3,IF('B. Technology'!S4='Adapted questions and answers'!$M12,4,IF('B. Technology'!S4='Adapted questions and answers'!$N12,5,"")))))</f>
        <v/>
      </c>
      <c r="T18" s="188" t="str">
        <f>IF('B. Technology'!T4='Adapted questions and answers'!$J12,1,IF('B. Technology'!T4='Adapted questions and answers'!$K12,2,IF('B. Technology'!T4='Adapted questions and answers'!$L12,3,IF('B. Technology'!T4='Adapted questions and answers'!$M12,4,IF('B. Technology'!T4='Adapted questions and answers'!$N12,5,"")))))</f>
        <v/>
      </c>
      <c r="U18" s="188" t="str">
        <f>IF('B. Technology'!U4='Adapted questions and answers'!$J12,1,IF('B. Technology'!U4='Adapted questions and answers'!$K12,2,IF('B. Technology'!U4='Adapted questions and answers'!$L12,3,IF('B. Technology'!U4='Adapted questions and answers'!$M12,4,IF('B. Technology'!U4='Adapted questions and answers'!$N12,5,"")))))</f>
        <v/>
      </c>
      <c r="V18" s="188" t="str">
        <f>IF('B. Technology'!V4='Adapted questions and answers'!$J12,1,IF('B. Technology'!V4='Adapted questions and answers'!$K12,2,IF('B. Technology'!V4='Adapted questions and answers'!$L12,3,IF('B. Technology'!V4='Adapted questions and answers'!$M12,4,IF('B. Technology'!V4='Adapted questions and answers'!$N12,5,"")))))</f>
        <v/>
      </c>
      <c r="W18" s="188" t="str">
        <f>IF('B. Technology'!W4='Adapted questions and answers'!$J12,1,IF('B. Technology'!W4='Adapted questions and answers'!$K12,2,IF('B. Technology'!W4='Adapted questions and answers'!$L12,3,IF('B. Technology'!W4='Adapted questions and answers'!$M12,4,IF('B. Technology'!W4='Adapted questions and answers'!$N12,5,"")))))</f>
        <v/>
      </c>
      <c r="X18" s="188" t="str">
        <f>IF('B. Technology'!X4='Adapted questions and answers'!$J12,1,IF('B. Technology'!X4='Adapted questions and answers'!$K12,2,IF('B. Technology'!X4='Adapted questions and answers'!$L12,3,IF('B. Technology'!X4='Adapted questions and answers'!$M12,4,IF('B. Technology'!X4='Adapted questions and answers'!$N12,5,"")))))</f>
        <v/>
      </c>
      <c r="Y18" s="188" t="str">
        <f>IF('B. Technology'!Y4='Adapted questions and answers'!$J12,1,IF('B. Technology'!Y4='Adapted questions and answers'!$K12,2,IF('B. Technology'!Y4='Adapted questions and answers'!$L12,3,IF('B. Technology'!Y4='Adapted questions and answers'!$M12,4,IF('B. Technology'!Y4='Adapted questions and answers'!$N12,5,"")))))</f>
        <v/>
      </c>
      <c r="Z18" s="188" t="str">
        <f>IF('B. Technology'!Z4='Adapted questions and answers'!$J12,1,IF('B. Technology'!Z4='Adapted questions and answers'!$K12,2,IF('B. Technology'!Z4='Adapted questions and answers'!$L12,3,IF('B. Technology'!Z4='Adapted questions and answers'!$M12,4,IF('B. Technology'!Z4='Adapted questions and answers'!$N12,5,"")))))</f>
        <v/>
      </c>
      <c r="AA18" s="188" t="str">
        <f>IF('B. Technology'!AA4='Adapted questions and answers'!$J12,1,IF('B. Technology'!AA4='Adapted questions and answers'!$K12,2,IF('B. Technology'!AA4='Adapted questions and answers'!$L12,3,IF('B. Technology'!AA4='Adapted questions and answers'!$M12,4,IF('B. Technology'!AA4='Adapted questions and answers'!$N12,5,"")))))</f>
        <v/>
      </c>
    </row>
    <row r="19" spans="1:27" ht="14.25" customHeight="1">
      <c r="A19" s="35" t="str">
        <f>'B. Technology'!$A5</f>
        <v>B4: Does the patented technology call for new skills, qualifications, or production equipment?</v>
      </c>
      <c r="B19" s="35" t="str">
        <f>LEFT(A19,4)&amp;'Adapted questions and answers'!$H13</f>
        <v>B4: Production skills/equipment</v>
      </c>
      <c r="C19" s="188">
        <f>IF('B. Technology'!C5='Adapted questions and answers'!$J13,1,IF('B. Technology'!C5='Adapted questions and answers'!$K13,2,IF('B. Technology'!C5='Adapted questions and answers'!$L13,3,IF('B. Technology'!C5='Adapted questions and answers'!$M13,4,IF('B. Technology'!C5='Adapted questions and answers'!$N13,5,"")))))</f>
        <v>3</v>
      </c>
      <c r="D19" s="188">
        <f>IF('B. Technology'!D5='Adapted questions and answers'!$J13,1,IF('B. Technology'!D5='Adapted questions and answers'!$K13,2,IF('B. Technology'!D5='Adapted questions and answers'!$L13,3,IF('B. Technology'!D5='Adapted questions and answers'!$M13,4,IF('B. Technology'!D5='Adapted questions and answers'!$N13,5,"")))))</f>
        <v>4</v>
      </c>
      <c r="E19" s="188" t="str">
        <f>IF('B. Technology'!E5='Adapted questions and answers'!$J13,1,IF('B. Technology'!E5='Adapted questions and answers'!$K13,2,IF('B. Technology'!E5='Adapted questions and answers'!$L13,3,IF('B. Technology'!E5='Adapted questions and answers'!$M13,4,IF('B. Technology'!E5='Adapted questions and answers'!$N13,5,"")))))</f>
        <v/>
      </c>
      <c r="F19" s="188" t="str">
        <f>IF('B. Technology'!F5='Adapted questions and answers'!$J13,1,IF('B. Technology'!F5='Adapted questions and answers'!$K13,2,IF('B. Technology'!F5='Adapted questions and answers'!$L13,3,IF('B. Technology'!F5='Adapted questions and answers'!$M13,4,IF('B. Technology'!F5='Adapted questions and answers'!$N13,5,"")))))</f>
        <v/>
      </c>
      <c r="G19" s="188" t="str">
        <f>IF('B. Technology'!G5='Adapted questions and answers'!$J13,1,IF('B. Technology'!G5='Adapted questions and answers'!$K13,2,IF('B. Technology'!G5='Adapted questions and answers'!$L13,3,IF('B. Technology'!G5='Adapted questions and answers'!$M13,4,IF('B. Technology'!G5='Adapted questions and answers'!$N13,5,"")))))</f>
        <v/>
      </c>
      <c r="H19" s="188" t="str">
        <f>IF('B. Technology'!H5='Adapted questions and answers'!$J13,1,IF('B. Technology'!H5='Adapted questions and answers'!$K13,2,IF('B. Technology'!H5='Adapted questions and answers'!$L13,3,IF('B. Technology'!H5='Adapted questions and answers'!$M13,4,IF('B. Technology'!H5='Adapted questions and answers'!$N13,5,"")))))</f>
        <v/>
      </c>
      <c r="I19" s="188" t="str">
        <f>IF('B. Technology'!I5='Adapted questions and answers'!$J13,1,IF('B. Technology'!I5='Adapted questions and answers'!$K13,2,IF('B. Technology'!I5='Adapted questions and answers'!$L13,3,IF('B. Technology'!I5='Adapted questions and answers'!$M13,4,IF('B. Technology'!I5='Adapted questions and answers'!$N13,5,"")))))</f>
        <v/>
      </c>
      <c r="J19" s="188" t="str">
        <f>IF('B. Technology'!J5='Adapted questions and answers'!$J13,1,IF('B. Technology'!J5='Adapted questions and answers'!$K13,2,IF('B. Technology'!J5='Adapted questions and answers'!$L13,3,IF('B. Technology'!J5='Adapted questions and answers'!$M13,4,IF('B. Technology'!J5='Adapted questions and answers'!$N13,5,"")))))</f>
        <v/>
      </c>
      <c r="K19" s="188" t="str">
        <f>IF('B. Technology'!K5='Adapted questions and answers'!$J13,1,IF('B. Technology'!K5='Adapted questions and answers'!$K13,2,IF('B. Technology'!K5='Adapted questions and answers'!$L13,3,IF('B. Technology'!K5='Adapted questions and answers'!$M13,4,IF('B. Technology'!K5='Adapted questions and answers'!$N13,5,"")))))</f>
        <v/>
      </c>
      <c r="L19" s="188" t="str">
        <f>IF('B. Technology'!L5='Adapted questions and answers'!$J13,1,IF('B. Technology'!L5='Adapted questions and answers'!$K13,2,IF('B. Technology'!L5='Adapted questions and answers'!$L13,3,IF('B. Technology'!L5='Adapted questions and answers'!$M13,4,IF('B. Technology'!L5='Adapted questions and answers'!$N13,5,"")))))</f>
        <v/>
      </c>
      <c r="M19" s="188" t="str">
        <f>IF('B. Technology'!M5='Adapted questions and answers'!$J13,1,IF('B. Technology'!M5='Adapted questions and answers'!$K13,2,IF('B. Technology'!M5='Adapted questions and answers'!$L13,3,IF('B. Technology'!M5='Adapted questions and answers'!$M13,4,IF('B. Technology'!M5='Adapted questions and answers'!$N13,5,"")))))</f>
        <v/>
      </c>
      <c r="N19" s="188" t="str">
        <f>IF('B. Technology'!N5='Adapted questions and answers'!$J13,1,IF('B. Technology'!N5='Adapted questions and answers'!$K13,2,IF('B. Technology'!N5='Adapted questions and answers'!$L13,3,IF('B. Technology'!N5='Adapted questions and answers'!$M13,4,IF('B. Technology'!N5='Adapted questions and answers'!$N13,5,"")))))</f>
        <v/>
      </c>
      <c r="O19" s="188" t="str">
        <f>IF('B. Technology'!O5='Adapted questions and answers'!$J13,1,IF('B. Technology'!O5='Adapted questions and answers'!$K13,2,IF('B. Technology'!O5='Adapted questions and answers'!$L13,3,IF('B. Technology'!O5='Adapted questions and answers'!$M13,4,IF('B. Technology'!O5='Adapted questions and answers'!$N13,5,"")))))</f>
        <v/>
      </c>
      <c r="P19" s="188" t="str">
        <f>IF('B. Technology'!P5='Adapted questions and answers'!$J13,1,IF('B. Technology'!P5='Adapted questions and answers'!$K13,2,IF('B. Technology'!P5='Adapted questions and answers'!$L13,3,IF('B. Technology'!P5='Adapted questions and answers'!$M13,4,IF('B. Technology'!P5='Adapted questions and answers'!$N13,5,"")))))</f>
        <v/>
      </c>
      <c r="Q19" s="188" t="str">
        <f>IF('B. Technology'!Q5='Adapted questions and answers'!$J13,1,IF('B. Technology'!Q5='Adapted questions and answers'!$K13,2,IF('B. Technology'!Q5='Adapted questions and answers'!$L13,3,IF('B. Technology'!Q5='Adapted questions and answers'!$M13,4,IF('B. Technology'!Q5='Adapted questions and answers'!$N13,5,"")))))</f>
        <v/>
      </c>
      <c r="R19" s="188" t="str">
        <f>IF('B. Technology'!R5='Adapted questions and answers'!$J13,1,IF('B. Technology'!R5='Adapted questions and answers'!$K13,2,IF('B. Technology'!R5='Adapted questions and answers'!$L13,3,IF('B. Technology'!R5='Adapted questions and answers'!$M13,4,IF('B. Technology'!R5='Adapted questions and answers'!$N13,5,"")))))</f>
        <v/>
      </c>
      <c r="S19" s="188" t="str">
        <f>IF('B. Technology'!S5='Adapted questions and answers'!$J13,1,IF('B. Technology'!S5='Adapted questions and answers'!$K13,2,IF('B. Technology'!S5='Adapted questions and answers'!$L13,3,IF('B. Technology'!S5='Adapted questions and answers'!$M13,4,IF('B. Technology'!S5='Adapted questions and answers'!$N13,5,"")))))</f>
        <v/>
      </c>
      <c r="T19" s="188" t="str">
        <f>IF('B. Technology'!T5='Adapted questions and answers'!$J13,1,IF('B. Technology'!T5='Adapted questions and answers'!$K13,2,IF('B. Technology'!T5='Adapted questions and answers'!$L13,3,IF('B. Technology'!T5='Adapted questions and answers'!$M13,4,IF('B. Technology'!T5='Adapted questions and answers'!$N13,5,"")))))</f>
        <v/>
      </c>
      <c r="U19" s="188" t="str">
        <f>IF('B. Technology'!U5='Adapted questions and answers'!$J13,1,IF('B. Technology'!U5='Adapted questions and answers'!$K13,2,IF('B. Technology'!U5='Adapted questions and answers'!$L13,3,IF('B. Technology'!U5='Adapted questions and answers'!$M13,4,IF('B. Technology'!U5='Adapted questions and answers'!$N13,5,"")))))</f>
        <v/>
      </c>
      <c r="V19" s="188" t="str">
        <f>IF('B. Technology'!V5='Adapted questions and answers'!$J13,1,IF('B. Technology'!V5='Adapted questions and answers'!$K13,2,IF('B. Technology'!V5='Adapted questions and answers'!$L13,3,IF('B. Technology'!V5='Adapted questions and answers'!$M13,4,IF('B. Technology'!V5='Adapted questions and answers'!$N13,5,"")))))</f>
        <v/>
      </c>
      <c r="W19" s="188" t="str">
        <f>IF('B. Technology'!W5='Adapted questions and answers'!$J13,1,IF('B. Technology'!W5='Adapted questions and answers'!$K13,2,IF('B. Technology'!W5='Adapted questions and answers'!$L13,3,IF('B. Technology'!W5='Adapted questions and answers'!$M13,4,IF('B. Technology'!W5='Adapted questions and answers'!$N13,5,"")))))</f>
        <v/>
      </c>
      <c r="X19" s="188" t="str">
        <f>IF('B. Technology'!X5='Adapted questions and answers'!$J13,1,IF('B. Technology'!X5='Adapted questions and answers'!$K13,2,IF('B. Technology'!X5='Adapted questions and answers'!$L13,3,IF('B. Technology'!X5='Adapted questions and answers'!$M13,4,IF('B. Technology'!X5='Adapted questions and answers'!$N13,5,"")))))</f>
        <v/>
      </c>
      <c r="Y19" s="188" t="str">
        <f>IF('B. Technology'!Y5='Adapted questions and answers'!$J13,1,IF('B. Technology'!Y5='Adapted questions and answers'!$K13,2,IF('B. Technology'!Y5='Adapted questions and answers'!$L13,3,IF('B. Technology'!Y5='Adapted questions and answers'!$M13,4,IF('B. Technology'!Y5='Adapted questions and answers'!$N13,5,"")))))</f>
        <v/>
      </c>
      <c r="Z19" s="188" t="str">
        <f>IF('B. Technology'!Z5='Adapted questions and answers'!$J13,1,IF('B. Technology'!Z5='Adapted questions and answers'!$K13,2,IF('B. Technology'!Z5='Adapted questions and answers'!$L13,3,IF('B. Technology'!Z5='Adapted questions and answers'!$M13,4,IF('B. Technology'!Z5='Adapted questions and answers'!$N13,5,"")))))</f>
        <v/>
      </c>
      <c r="AA19" s="188" t="str">
        <f>IF('B. Technology'!AA5='Adapted questions and answers'!$J13,1,IF('B. Technology'!AA5='Adapted questions and answers'!$K13,2,IF('B. Technology'!AA5='Adapted questions and answers'!$L13,3,IF('B. Technology'!AA5='Adapted questions and answers'!$M13,4,IF('B. Technology'!AA5='Adapted questions and answers'!$N13,5,"")))))</f>
        <v/>
      </c>
    </row>
    <row r="20" spans="1:27" ht="14.25" customHeight="1">
      <c r="A20" s="40" t="str">
        <f>'B. Technology'!$A6</f>
        <v>B5: How  much  time is required before the patented technology can be commercially worked?</v>
      </c>
      <c r="B20" s="40" t="str">
        <f>LEFT(A20,4)&amp;'Adapted questions and answers'!$H14</f>
        <v>B5: Pre-commercial term of development</v>
      </c>
      <c r="C20" s="188">
        <f>IF(ISBLANK('B. Technology'!C6),"", IF('B. Technology'!C6&gt;=0.5*('Adapted questions and answers'!$Z14+'Adapted questions and answers'!$AA14),1, IF('B. Technology'!C6&gt;=0.5*('Adapted questions and answers'!$AA14+'Adapted questions and answers'!$AB14),2,IF('B. Technology'!C6&gt;=0.5*('Adapted questions and answers'!$AB14+'Adapted questions and answers'!$AC14),3,IF('B. Technology'!C6&gt;=0.5*('Adapted questions and answers'!$AC14+'Adapted questions and answers'!$AD14),4,5)))))</f>
        <v>2</v>
      </c>
      <c r="D20" s="188">
        <f>IF(ISBLANK('B. Technology'!D6),"", IF('B. Technology'!D6&gt;=0.5*('Adapted questions and answers'!$Z14+'Adapted questions and answers'!$AA14),1, IF('B. Technology'!D6&gt;=0.5*('Adapted questions and answers'!$AA14+'Adapted questions and answers'!$AB14),2,IF('B. Technology'!D6&gt;=0.5*('Adapted questions and answers'!$AB14+'Adapted questions and answers'!$AC14),3,IF('B. Technology'!D6&gt;=0.5*('Adapted questions and answers'!$AC14+'Adapted questions and answers'!$AD14),4,5)))))</f>
        <v>5</v>
      </c>
      <c r="E20" s="188" t="str">
        <f>IF(ISBLANK('B. Technology'!E6),"", IF('B. Technology'!E6&gt;=0.5*('Adapted questions and answers'!$Z14+'Adapted questions and answers'!$AA14),1, IF('B. Technology'!E6&gt;=0.5*('Adapted questions and answers'!$AA14+'Adapted questions and answers'!$AB14),2,IF('B. Technology'!E6&gt;=0.5*('Adapted questions and answers'!$AB14+'Adapted questions and answers'!$AC14),3,IF('B. Technology'!E6&gt;=0.5*('Adapted questions and answers'!$AC14+'Adapted questions and answers'!$AD14),4,5)))))</f>
        <v/>
      </c>
      <c r="F20" s="188" t="str">
        <f>IF(ISBLANK('B. Technology'!F6),"", IF('B. Technology'!F6&gt;=0.5*('Adapted questions and answers'!$Z14+'Adapted questions and answers'!$AA14),1, IF('B. Technology'!F6&gt;=0.5*('Adapted questions and answers'!$AA14+'Adapted questions and answers'!$AB14),2,IF('B. Technology'!F6&gt;=0.5*('Adapted questions and answers'!$AB14+'Adapted questions and answers'!$AC14),3,IF('B. Technology'!F6&gt;=0.5*('Adapted questions and answers'!$AC14+'Adapted questions and answers'!$AD14),4,5)))))</f>
        <v/>
      </c>
      <c r="G20" s="188" t="str">
        <f>IF(ISBLANK('B. Technology'!G6),"", IF('B. Technology'!G6&gt;=0.5*('Adapted questions and answers'!$Z14+'Adapted questions and answers'!$AA14),1, IF('B. Technology'!G6&gt;=0.5*('Adapted questions and answers'!$AA14+'Adapted questions and answers'!$AB14),2,IF('B. Technology'!G6&gt;=0.5*('Adapted questions and answers'!$AB14+'Adapted questions and answers'!$AC14),3,IF('B. Technology'!G6&gt;=0.5*('Adapted questions and answers'!$AC14+'Adapted questions and answers'!$AD14),4,5)))))</f>
        <v/>
      </c>
      <c r="H20" s="188" t="str">
        <f>IF(ISBLANK('B. Technology'!H6),"", IF('B. Technology'!H6&gt;=0.5*('Adapted questions and answers'!$Z14+'Adapted questions and answers'!$AA14),1, IF('B. Technology'!H6&gt;=0.5*('Adapted questions and answers'!$AA14+'Adapted questions and answers'!$AB14),2,IF('B. Technology'!H6&gt;=0.5*('Adapted questions and answers'!$AB14+'Adapted questions and answers'!$AC14),3,IF('B. Technology'!H6&gt;=0.5*('Adapted questions and answers'!$AC14+'Adapted questions and answers'!$AD14),4,5)))))</f>
        <v/>
      </c>
      <c r="I20" s="188" t="str">
        <f>IF(ISBLANK('B. Technology'!I6),"", IF('B. Technology'!I6&gt;=0.5*('Adapted questions and answers'!$Z14+'Adapted questions and answers'!$AA14),1, IF('B. Technology'!I6&gt;=0.5*('Adapted questions and answers'!$AA14+'Adapted questions and answers'!$AB14),2,IF('B. Technology'!I6&gt;=0.5*('Adapted questions and answers'!$AB14+'Adapted questions and answers'!$AC14),3,IF('B. Technology'!I6&gt;=0.5*('Adapted questions and answers'!$AC14+'Adapted questions and answers'!$AD14),4,5)))))</f>
        <v/>
      </c>
      <c r="J20" s="188" t="str">
        <f>IF(ISBLANK('B. Technology'!J6),"", IF('B. Technology'!J6&gt;=0.5*('Adapted questions and answers'!$Z14+'Adapted questions and answers'!$AA14),1, IF('B. Technology'!J6&gt;=0.5*('Adapted questions and answers'!$AA14+'Adapted questions and answers'!$AB14),2,IF('B. Technology'!J6&gt;=0.5*('Adapted questions and answers'!$AB14+'Adapted questions and answers'!$AC14),3,IF('B. Technology'!J6&gt;=0.5*('Adapted questions and answers'!$AC14+'Adapted questions and answers'!$AD14),4,5)))))</f>
        <v/>
      </c>
      <c r="K20" s="188" t="str">
        <f>IF(ISBLANK('B. Technology'!K6),"", IF('B. Technology'!K6&gt;=0.5*('Adapted questions and answers'!$Z14+'Adapted questions and answers'!$AA14),1, IF('B. Technology'!K6&gt;=0.5*('Adapted questions and answers'!$AA14+'Adapted questions and answers'!$AB14),2,IF('B. Technology'!K6&gt;=0.5*('Adapted questions and answers'!$AB14+'Adapted questions and answers'!$AC14),3,IF('B. Technology'!K6&gt;=0.5*('Adapted questions and answers'!$AC14+'Adapted questions and answers'!$AD14),4,5)))))</f>
        <v/>
      </c>
      <c r="L20" s="188" t="str">
        <f>IF(ISBLANK('B. Technology'!L6),"", IF('B. Technology'!L6&gt;=0.5*('Adapted questions and answers'!$Z14+'Adapted questions and answers'!$AA14),1, IF('B. Technology'!L6&gt;=0.5*('Adapted questions and answers'!$AA14+'Adapted questions and answers'!$AB14),2,IF('B. Technology'!L6&gt;=0.5*('Adapted questions and answers'!$AB14+'Adapted questions and answers'!$AC14),3,IF('B. Technology'!L6&gt;=0.5*('Adapted questions and answers'!$AC14+'Adapted questions and answers'!$AD14),4,5)))))</f>
        <v/>
      </c>
      <c r="M20" s="188" t="str">
        <f>IF(ISBLANK('B. Technology'!M6),"", IF('B. Technology'!M6&gt;=0.5*('Adapted questions and answers'!$Z14+'Adapted questions and answers'!$AA14),1, IF('B. Technology'!M6&gt;=0.5*('Adapted questions and answers'!$AA14+'Adapted questions and answers'!$AB14),2,IF('B. Technology'!M6&gt;=0.5*('Adapted questions and answers'!$AB14+'Adapted questions and answers'!$AC14),3,IF('B. Technology'!M6&gt;=0.5*('Adapted questions and answers'!$AC14+'Adapted questions and answers'!$AD14),4,5)))))</f>
        <v/>
      </c>
      <c r="N20" s="188" t="str">
        <f>IF(ISBLANK('B. Technology'!N6),"", IF('B. Technology'!N6&gt;=0.5*('Adapted questions and answers'!$Z14+'Adapted questions and answers'!$AA14),1, IF('B. Technology'!N6&gt;=0.5*('Adapted questions and answers'!$AA14+'Adapted questions and answers'!$AB14),2,IF('B. Technology'!N6&gt;=0.5*('Adapted questions and answers'!$AB14+'Adapted questions and answers'!$AC14),3,IF('B. Technology'!N6&gt;=0.5*('Adapted questions and answers'!$AC14+'Adapted questions and answers'!$AD14),4,5)))))</f>
        <v/>
      </c>
      <c r="O20" s="188" t="str">
        <f>IF(ISBLANK('B. Technology'!O6),"", IF('B. Technology'!O6&gt;=0.5*('Adapted questions and answers'!$Z14+'Adapted questions and answers'!$AA14),1, IF('B. Technology'!O6&gt;=0.5*('Adapted questions and answers'!$AA14+'Adapted questions and answers'!$AB14),2,IF('B. Technology'!O6&gt;=0.5*('Adapted questions and answers'!$AB14+'Adapted questions and answers'!$AC14),3,IF('B. Technology'!O6&gt;=0.5*('Adapted questions and answers'!$AC14+'Adapted questions and answers'!$AD14),4,5)))))</f>
        <v/>
      </c>
      <c r="P20" s="188" t="str">
        <f>IF(ISBLANK('B. Technology'!P6),"", IF('B. Technology'!P6&gt;=0.5*('Adapted questions and answers'!$Z14+'Adapted questions and answers'!$AA14),1, IF('B. Technology'!P6&gt;=0.5*('Adapted questions and answers'!$AA14+'Adapted questions and answers'!$AB14),2,IF('B. Technology'!P6&gt;=0.5*('Adapted questions and answers'!$AB14+'Adapted questions and answers'!$AC14),3,IF('B. Technology'!P6&gt;=0.5*('Adapted questions and answers'!$AC14+'Adapted questions and answers'!$AD14),4,5)))))</f>
        <v/>
      </c>
      <c r="Q20" s="188" t="str">
        <f>IF(ISBLANK('B. Technology'!Q6),"", IF('B. Technology'!Q6&gt;=0.5*('Adapted questions and answers'!$Z14+'Adapted questions and answers'!$AA14),1, IF('B. Technology'!Q6&gt;=0.5*('Adapted questions and answers'!$AA14+'Adapted questions and answers'!$AB14),2,IF('B. Technology'!Q6&gt;=0.5*('Adapted questions and answers'!$AB14+'Adapted questions and answers'!$AC14),3,IF('B. Technology'!Q6&gt;=0.5*('Adapted questions and answers'!$AC14+'Adapted questions and answers'!$AD14),4,5)))))</f>
        <v/>
      </c>
      <c r="R20" s="188" t="str">
        <f>IF(ISBLANK('B. Technology'!R6),"", IF('B. Technology'!R6&gt;=0.5*('Adapted questions and answers'!$Z14+'Adapted questions and answers'!$AA14),1, IF('B. Technology'!R6&gt;=0.5*('Adapted questions and answers'!$AA14+'Adapted questions and answers'!$AB14),2,IF('B. Technology'!R6&gt;=0.5*('Adapted questions and answers'!$AB14+'Adapted questions and answers'!$AC14),3,IF('B. Technology'!R6&gt;=0.5*('Adapted questions and answers'!$AC14+'Adapted questions and answers'!$AD14),4,5)))))</f>
        <v/>
      </c>
      <c r="S20" s="188" t="str">
        <f>IF(ISBLANK('B. Technology'!S6),"", IF('B. Technology'!S6&gt;=0.5*('Adapted questions and answers'!$Z14+'Adapted questions and answers'!$AA14),1, IF('B. Technology'!S6&gt;=0.5*('Adapted questions and answers'!$AA14+'Adapted questions and answers'!$AB14),2,IF('B. Technology'!S6&gt;=0.5*('Adapted questions and answers'!$AB14+'Adapted questions and answers'!$AC14),3,IF('B. Technology'!S6&gt;=0.5*('Adapted questions and answers'!$AC14+'Adapted questions and answers'!$AD14),4,5)))))</f>
        <v/>
      </c>
      <c r="T20" s="188" t="str">
        <f>IF(ISBLANK('B. Technology'!T6),"", IF('B. Technology'!T6&gt;=0.5*('Adapted questions and answers'!$Z14+'Adapted questions and answers'!$AA14),1, IF('B. Technology'!T6&gt;=0.5*('Adapted questions and answers'!$AA14+'Adapted questions and answers'!$AB14),2,IF('B. Technology'!T6&gt;=0.5*('Adapted questions and answers'!$AB14+'Adapted questions and answers'!$AC14),3,IF('B. Technology'!T6&gt;=0.5*('Adapted questions and answers'!$AC14+'Adapted questions and answers'!$AD14),4,5)))))</f>
        <v/>
      </c>
      <c r="U20" s="188" t="str">
        <f>IF(ISBLANK('B. Technology'!U6),"", IF('B. Technology'!U6&gt;=0.5*('Adapted questions and answers'!$Z14+'Adapted questions and answers'!$AA14),1, IF('B. Technology'!U6&gt;=0.5*('Adapted questions and answers'!$AA14+'Adapted questions and answers'!$AB14),2,IF('B. Technology'!U6&gt;=0.5*('Adapted questions and answers'!$AB14+'Adapted questions and answers'!$AC14),3,IF('B. Technology'!U6&gt;=0.5*('Adapted questions and answers'!$AC14+'Adapted questions and answers'!$AD14),4,5)))))</f>
        <v/>
      </c>
      <c r="V20" s="188" t="str">
        <f>IF(ISBLANK('B. Technology'!V6),"", IF('B. Technology'!V6&gt;=0.5*('Adapted questions and answers'!$Z14+'Adapted questions and answers'!$AA14),1, IF('B. Technology'!V6&gt;=0.5*('Adapted questions and answers'!$AA14+'Adapted questions and answers'!$AB14),2,IF('B. Technology'!V6&gt;=0.5*('Adapted questions and answers'!$AB14+'Adapted questions and answers'!$AC14),3,IF('B. Technology'!V6&gt;=0.5*('Adapted questions and answers'!$AC14+'Adapted questions and answers'!$AD14),4,5)))))</f>
        <v/>
      </c>
      <c r="W20" s="188" t="str">
        <f>IF(ISBLANK('B. Technology'!W6),"", IF('B. Technology'!W6&gt;=0.5*('Adapted questions and answers'!$Z14+'Adapted questions and answers'!$AA14),1, IF('B. Technology'!W6&gt;=0.5*('Adapted questions and answers'!$AA14+'Adapted questions and answers'!$AB14),2,IF('B. Technology'!W6&gt;=0.5*('Adapted questions and answers'!$AB14+'Adapted questions and answers'!$AC14),3,IF('B. Technology'!W6&gt;=0.5*('Adapted questions and answers'!$AC14+'Adapted questions and answers'!$AD14),4,5)))))</f>
        <v/>
      </c>
      <c r="X20" s="188" t="str">
        <f>IF(ISBLANK('B. Technology'!X6),"", IF('B. Technology'!X6&gt;=0.5*('Adapted questions and answers'!$Z14+'Adapted questions and answers'!$AA14),1, IF('B. Technology'!X6&gt;=0.5*('Adapted questions and answers'!$AA14+'Adapted questions and answers'!$AB14),2,IF('B. Technology'!X6&gt;=0.5*('Adapted questions and answers'!$AB14+'Adapted questions and answers'!$AC14),3,IF('B. Technology'!X6&gt;=0.5*('Adapted questions and answers'!$AC14+'Adapted questions and answers'!$AD14),4,5)))))</f>
        <v/>
      </c>
      <c r="Y20" s="188" t="str">
        <f>IF(ISBLANK('B. Technology'!Y6),"", IF('B. Technology'!Y6&gt;=0.5*('Adapted questions and answers'!$Z14+'Adapted questions and answers'!$AA14),1, IF('B. Technology'!Y6&gt;=0.5*('Adapted questions and answers'!$AA14+'Adapted questions and answers'!$AB14),2,IF('B. Technology'!Y6&gt;=0.5*('Adapted questions and answers'!$AB14+'Adapted questions and answers'!$AC14),3,IF('B. Technology'!Y6&gt;=0.5*('Adapted questions and answers'!$AC14+'Adapted questions and answers'!$AD14),4,5)))))</f>
        <v/>
      </c>
      <c r="Z20" s="188" t="str">
        <f>IF(ISBLANK('B. Technology'!Z6),"", IF('B. Technology'!Z6&gt;=0.5*('Adapted questions and answers'!$Z14+'Adapted questions and answers'!$AA14),1, IF('B. Technology'!Z6&gt;=0.5*('Adapted questions and answers'!$AA14+'Adapted questions and answers'!$AB14),2,IF('B. Technology'!Z6&gt;=0.5*('Adapted questions and answers'!$AB14+'Adapted questions and answers'!$AC14),3,IF('B. Technology'!Z6&gt;=0.5*('Adapted questions and answers'!$AC14+'Adapted questions and answers'!$AD14),4,5)))))</f>
        <v/>
      </c>
      <c r="AA20" s="188" t="str">
        <f>IF(ISBLANK('B. Technology'!AA6),"", IF('B. Technology'!AA6&gt;=0.5*('Adapted questions and answers'!$Z14+'Adapted questions and answers'!$AA14),1, IF('B. Technology'!AA6&gt;=0.5*('Adapted questions and answers'!$AA14+'Adapted questions and answers'!$AB14),2,IF('B. Technology'!AA6&gt;=0.5*('Adapted questions and answers'!$AB14+'Adapted questions and answers'!$AC14),3,IF('B. Technology'!AA6&gt;=0.5*('Adapted questions and answers'!$AC14+'Adapted questions and answers'!$AD14),4,5)))))</f>
        <v/>
      </c>
    </row>
    <row r="21" spans="1:27" ht="14.25" customHeight="1">
      <c r="A21" s="35" t="str">
        <f>'B. Technology'!$A7</f>
        <v>B6: Are infringing copycat products easy to produce?</v>
      </c>
      <c r="B21" s="35" t="str">
        <f>LEFT(A21,4)&amp;'Adapted questions and answers'!$H15</f>
        <v>B6: Production of infringing copycat products</v>
      </c>
      <c r="C21" s="188">
        <f>IF('B. Technology'!C7='Adapted questions and answers'!$J15,1,IF('B. Technology'!C7='Adapted questions and answers'!$K15,2,IF('B. Technology'!C7='Adapted questions and answers'!$L15,3,IF('B. Technology'!C7='Adapted questions and answers'!$M15,4,IF('B. Technology'!C7='Adapted questions and answers'!$N15,5,"")))))</f>
        <v>2</v>
      </c>
      <c r="D21" s="188">
        <f>IF('B. Technology'!D7='Adapted questions and answers'!$J15,1,IF('B. Technology'!D7='Adapted questions and answers'!$K15,2,IF('B. Technology'!D7='Adapted questions and answers'!$L15,3,IF('B. Technology'!D7='Adapted questions and answers'!$M15,4,IF('B. Technology'!D7='Adapted questions and answers'!$N15,5,"")))))</f>
        <v>4</v>
      </c>
      <c r="E21" s="188" t="str">
        <f>IF('B. Technology'!E7='Adapted questions and answers'!$J15,1,IF('B. Technology'!E7='Adapted questions and answers'!$K15,2,IF('B. Technology'!E7='Adapted questions and answers'!$L15,3,IF('B. Technology'!E7='Adapted questions and answers'!$M15,4,IF('B. Technology'!E7='Adapted questions and answers'!$N15,5,"")))))</f>
        <v/>
      </c>
      <c r="F21" s="188" t="str">
        <f>IF('B. Technology'!F7='Adapted questions and answers'!$J15,1,IF('B. Technology'!F7='Adapted questions and answers'!$K15,2,IF('B. Technology'!F7='Adapted questions and answers'!$L15,3,IF('B. Technology'!F7='Adapted questions and answers'!$M15,4,IF('B. Technology'!F7='Adapted questions and answers'!$N15,5,"")))))</f>
        <v/>
      </c>
      <c r="G21" s="188" t="str">
        <f>IF('B. Technology'!G7='Adapted questions and answers'!$J15,1,IF('B. Technology'!G7='Adapted questions and answers'!$K15,2,IF('B. Technology'!G7='Adapted questions and answers'!$L15,3,IF('B. Technology'!G7='Adapted questions and answers'!$M15,4,IF('B. Technology'!G7='Adapted questions and answers'!$N15,5,"")))))</f>
        <v/>
      </c>
      <c r="H21" s="188" t="str">
        <f>IF('B. Technology'!H7='Adapted questions and answers'!$J15,1,IF('B. Technology'!H7='Adapted questions and answers'!$K15,2,IF('B. Technology'!H7='Adapted questions and answers'!$L15,3,IF('B. Technology'!H7='Adapted questions and answers'!$M15,4,IF('B. Technology'!H7='Adapted questions and answers'!$N15,5,"")))))</f>
        <v/>
      </c>
      <c r="I21" s="188" t="str">
        <f>IF('B. Technology'!I7='Adapted questions and answers'!$J15,1,IF('B. Technology'!I7='Adapted questions and answers'!$K15,2,IF('B. Technology'!I7='Adapted questions and answers'!$L15,3,IF('B. Technology'!I7='Adapted questions and answers'!$M15,4,IF('B. Technology'!I7='Adapted questions and answers'!$N15,5,"")))))</f>
        <v/>
      </c>
      <c r="J21" s="188" t="str">
        <f>IF('B. Technology'!J7='Adapted questions and answers'!$J15,1,IF('B. Technology'!J7='Adapted questions and answers'!$K15,2,IF('B. Technology'!J7='Adapted questions and answers'!$L15,3,IF('B. Technology'!J7='Adapted questions and answers'!$M15,4,IF('B. Technology'!J7='Adapted questions and answers'!$N15,5,"")))))</f>
        <v/>
      </c>
      <c r="K21" s="188" t="str">
        <f>IF('B. Technology'!K7='Adapted questions and answers'!$J15,1,IF('B. Technology'!K7='Adapted questions and answers'!$K15,2,IF('B. Technology'!K7='Adapted questions and answers'!$L15,3,IF('B. Technology'!K7='Adapted questions and answers'!$M15,4,IF('B. Technology'!K7='Adapted questions and answers'!$N15,5,"")))))</f>
        <v/>
      </c>
      <c r="L21" s="188" t="str">
        <f>IF('B. Technology'!L7='Adapted questions and answers'!$J15,1,IF('B. Technology'!L7='Adapted questions and answers'!$K15,2,IF('B. Technology'!L7='Adapted questions and answers'!$L15,3,IF('B. Technology'!L7='Adapted questions and answers'!$M15,4,IF('B. Technology'!L7='Adapted questions and answers'!$N15,5,"")))))</f>
        <v/>
      </c>
      <c r="M21" s="188" t="str">
        <f>IF('B. Technology'!M7='Adapted questions and answers'!$J15,1,IF('B. Technology'!M7='Adapted questions and answers'!$K15,2,IF('B. Technology'!M7='Adapted questions and answers'!$L15,3,IF('B. Technology'!M7='Adapted questions and answers'!$M15,4,IF('B. Technology'!M7='Adapted questions and answers'!$N15,5,"")))))</f>
        <v/>
      </c>
      <c r="N21" s="188" t="str">
        <f>IF('B. Technology'!N7='Adapted questions and answers'!$J15,1,IF('B. Technology'!N7='Adapted questions and answers'!$K15,2,IF('B. Technology'!N7='Adapted questions and answers'!$L15,3,IF('B. Technology'!N7='Adapted questions and answers'!$M15,4,IF('B. Technology'!N7='Adapted questions and answers'!$N15,5,"")))))</f>
        <v/>
      </c>
      <c r="O21" s="188" t="str">
        <f>IF('B. Technology'!O7='Adapted questions and answers'!$J15,1,IF('B. Technology'!O7='Adapted questions and answers'!$K15,2,IF('B. Technology'!O7='Adapted questions and answers'!$L15,3,IF('B. Technology'!O7='Adapted questions and answers'!$M15,4,IF('B. Technology'!O7='Adapted questions and answers'!$N15,5,"")))))</f>
        <v/>
      </c>
      <c r="P21" s="188" t="str">
        <f>IF('B. Technology'!P7='Adapted questions and answers'!$J15,1,IF('B. Technology'!P7='Adapted questions and answers'!$K15,2,IF('B. Technology'!P7='Adapted questions and answers'!$L15,3,IF('B. Technology'!P7='Adapted questions and answers'!$M15,4,IF('B. Technology'!P7='Adapted questions and answers'!$N15,5,"")))))</f>
        <v/>
      </c>
      <c r="Q21" s="188" t="str">
        <f>IF('B. Technology'!Q7='Adapted questions and answers'!$J15,1,IF('B. Technology'!Q7='Adapted questions and answers'!$K15,2,IF('B. Technology'!Q7='Adapted questions and answers'!$L15,3,IF('B. Technology'!Q7='Adapted questions and answers'!$M15,4,IF('B. Technology'!Q7='Adapted questions and answers'!$N15,5,"")))))</f>
        <v/>
      </c>
      <c r="R21" s="188" t="str">
        <f>IF('B. Technology'!R7='Adapted questions and answers'!$J15,1,IF('B. Technology'!R7='Adapted questions and answers'!$K15,2,IF('B. Technology'!R7='Adapted questions and answers'!$L15,3,IF('B. Technology'!R7='Adapted questions and answers'!$M15,4,IF('B. Technology'!R7='Adapted questions and answers'!$N15,5,"")))))</f>
        <v/>
      </c>
      <c r="S21" s="188" t="str">
        <f>IF('B. Technology'!S7='Adapted questions and answers'!$J15,1,IF('B. Technology'!S7='Adapted questions and answers'!$K15,2,IF('B. Technology'!S7='Adapted questions and answers'!$L15,3,IF('B. Technology'!S7='Adapted questions and answers'!$M15,4,IF('B. Technology'!S7='Adapted questions and answers'!$N15,5,"")))))</f>
        <v/>
      </c>
      <c r="T21" s="188" t="str">
        <f>IF('B. Technology'!T7='Adapted questions and answers'!$J15,1,IF('B. Technology'!T7='Adapted questions and answers'!$K15,2,IF('B. Technology'!T7='Adapted questions and answers'!$L15,3,IF('B. Technology'!T7='Adapted questions and answers'!$M15,4,IF('B. Technology'!T7='Adapted questions and answers'!$N15,5,"")))))</f>
        <v/>
      </c>
      <c r="U21" s="188" t="str">
        <f>IF('B. Technology'!U7='Adapted questions and answers'!$J15,1,IF('B. Technology'!U7='Adapted questions and answers'!$K15,2,IF('B. Technology'!U7='Adapted questions and answers'!$L15,3,IF('B. Technology'!U7='Adapted questions and answers'!$M15,4,IF('B. Technology'!U7='Adapted questions and answers'!$N15,5,"")))))</f>
        <v/>
      </c>
      <c r="V21" s="188" t="str">
        <f>IF('B. Technology'!V7='Adapted questions and answers'!$J15,1,IF('B. Technology'!V7='Adapted questions and answers'!$K15,2,IF('B. Technology'!V7='Adapted questions and answers'!$L15,3,IF('B. Technology'!V7='Adapted questions and answers'!$M15,4,IF('B. Technology'!V7='Adapted questions and answers'!$N15,5,"")))))</f>
        <v/>
      </c>
      <c r="W21" s="188" t="str">
        <f>IF('B. Technology'!W7='Adapted questions and answers'!$J15,1,IF('B. Technology'!W7='Adapted questions and answers'!$K15,2,IF('B. Technology'!W7='Adapted questions and answers'!$L15,3,IF('B. Technology'!W7='Adapted questions and answers'!$M15,4,IF('B. Technology'!W7='Adapted questions and answers'!$N15,5,"")))))</f>
        <v/>
      </c>
      <c r="X21" s="188" t="str">
        <f>IF('B. Technology'!X7='Adapted questions and answers'!$J15,1,IF('B. Technology'!X7='Adapted questions and answers'!$K15,2,IF('B. Technology'!X7='Adapted questions and answers'!$L15,3,IF('B. Technology'!X7='Adapted questions and answers'!$M15,4,IF('B. Technology'!X7='Adapted questions and answers'!$N15,5,"")))))</f>
        <v/>
      </c>
      <c r="Y21" s="188" t="str">
        <f>IF('B. Technology'!Y7='Adapted questions and answers'!$J15,1,IF('B. Technology'!Y7='Adapted questions and answers'!$K15,2,IF('B. Technology'!Y7='Adapted questions and answers'!$L15,3,IF('B. Technology'!Y7='Adapted questions and answers'!$M15,4,IF('B. Technology'!Y7='Adapted questions and answers'!$N15,5,"")))))</f>
        <v/>
      </c>
      <c r="Z21" s="188" t="str">
        <f>IF('B. Technology'!Z7='Adapted questions and answers'!$J15,1,IF('B. Technology'!Z7='Adapted questions and answers'!$K15,2,IF('B. Technology'!Z7='Adapted questions and answers'!$L15,3,IF('B. Technology'!Z7='Adapted questions and answers'!$M15,4,IF('B. Technology'!Z7='Adapted questions and answers'!$N15,5,"")))))</f>
        <v/>
      </c>
      <c r="AA21" s="188" t="str">
        <f>IF('B. Technology'!AA7='Adapted questions and answers'!$J15,1,IF('B. Technology'!AA7='Adapted questions and answers'!$K15,2,IF('B. Technology'!AA7='Adapted questions and answers'!$L15,3,IF('B. Technology'!AA7='Adapted questions and answers'!$M15,4,IF('B. Technology'!AA7='Adapted questions and answers'!$N15,5,"")))))</f>
        <v/>
      </c>
    </row>
    <row r="22" spans="1:27" ht="14.25" customHeight="1">
      <c r="A22" s="35" t="str">
        <f>'B. Technology'!$A8</f>
        <v>B7: Are products of infringing nature easy to identify?</v>
      </c>
      <c r="B22" s="35" t="str">
        <f>LEFT(A22,4)&amp;'Adapted questions and answers'!$H16</f>
        <v>B7: Identifiable infringing products</v>
      </c>
      <c r="C22" s="188">
        <f>IF('B. Technology'!C8='Adapted questions and answers'!$J16,1,IF('B. Technology'!C8='Adapted questions and answers'!$K16,2,IF('B. Technology'!C8='Adapted questions and answers'!$L16,3,IF('B. Technology'!C8='Adapted questions and answers'!$M16,4,IF('B. Technology'!C8='Adapted questions and answers'!$N16,5,"")))))</f>
        <v>2</v>
      </c>
      <c r="D22" s="188">
        <f>IF('B. Technology'!D8='Adapted questions and answers'!$J16,1,IF('B. Technology'!D8='Adapted questions and answers'!$K16,2,IF('B. Technology'!D8='Adapted questions and answers'!$L16,3,IF('B. Technology'!D8='Adapted questions and answers'!$M16,4,IF('B. Technology'!D8='Adapted questions and answers'!$N16,5,"")))))</f>
        <v>3</v>
      </c>
      <c r="E22" s="188" t="str">
        <f>IF('B. Technology'!E8='Adapted questions and answers'!$J16,1,IF('B. Technology'!E8='Adapted questions and answers'!$K16,2,IF('B. Technology'!E8='Adapted questions and answers'!$L16,3,IF('B. Technology'!E8='Adapted questions and answers'!$M16,4,IF('B. Technology'!E8='Adapted questions and answers'!$N16,5,"")))))</f>
        <v/>
      </c>
      <c r="F22" s="188" t="str">
        <f>IF('B. Technology'!F8='Adapted questions and answers'!$J16,1,IF('B. Technology'!F8='Adapted questions and answers'!$K16,2,IF('B. Technology'!F8='Adapted questions and answers'!$L16,3,IF('B. Technology'!F8='Adapted questions and answers'!$M16,4,IF('B. Technology'!F8='Adapted questions and answers'!$N16,5,"")))))</f>
        <v/>
      </c>
      <c r="G22" s="188" t="str">
        <f>IF('B. Technology'!G8='Adapted questions and answers'!$J16,1,IF('B. Technology'!G8='Adapted questions and answers'!$K16,2,IF('B. Technology'!G8='Adapted questions and answers'!$L16,3,IF('B. Technology'!G8='Adapted questions and answers'!$M16,4,IF('B. Technology'!G8='Adapted questions and answers'!$N16,5,"")))))</f>
        <v/>
      </c>
      <c r="H22" s="188" t="str">
        <f>IF('B. Technology'!H8='Adapted questions and answers'!$J16,1,IF('B. Technology'!H8='Adapted questions and answers'!$K16,2,IF('B. Technology'!H8='Adapted questions and answers'!$L16,3,IF('B. Technology'!H8='Adapted questions and answers'!$M16,4,IF('B. Technology'!H8='Adapted questions and answers'!$N16,5,"")))))</f>
        <v/>
      </c>
      <c r="I22" s="188" t="str">
        <f>IF('B. Technology'!I8='Adapted questions and answers'!$J16,1,IF('B. Technology'!I8='Adapted questions and answers'!$K16,2,IF('B. Technology'!I8='Adapted questions and answers'!$L16,3,IF('B. Technology'!I8='Adapted questions and answers'!$M16,4,IF('B. Technology'!I8='Adapted questions and answers'!$N16,5,"")))))</f>
        <v/>
      </c>
      <c r="J22" s="188" t="str">
        <f>IF('B. Technology'!J8='Adapted questions and answers'!$J16,1,IF('B. Technology'!J8='Adapted questions and answers'!$K16,2,IF('B. Technology'!J8='Adapted questions and answers'!$L16,3,IF('B. Technology'!J8='Adapted questions and answers'!$M16,4,IF('B. Technology'!J8='Adapted questions and answers'!$N16,5,"")))))</f>
        <v/>
      </c>
      <c r="K22" s="188" t="str">
        <f>IF('B. Technology'!K8='Adapted questions and answers'!$J16,1,IF('B. Technology'!K8='Adapted questions and answers'!$K16,2,IF('B. Technology'!K8='Adapted questions and answers'!$L16,3,IF('B. Technology'!K8='Adapted questions and answers'!$M16,4,IF('B. Technology'!K8='Adapted questions and answers'!$N16,5,"")))))</f>
        <v/>
      </c>
      <c r="L22" s="188" t="str">
        <f>IF('B. Technology'!L8='Adapted questions and answers'!$J16,1,IF('B. Technology'!L8='Adapted questions and answers'!$K16,2,IF('B. Technology'!L8='Adapted questions and answers'!$L16,3,IF('B. Technology'!L8='Adapted questions and answers'!$M16,4,IF('B. Technology'!L8='Adapted questions and answers'!$N16,5,"")))))</f>
        <v/>
      </c>
      <c r="M22" s="188" t="str">
        <f>IF('B. Technology'!M8='Adapted questions and answers'!$J16,1,IF('B. Technology'!M8='Adapted questions and answers'!$K16,2,IF('B. Technology'!M8='Adapted questions and answers'!$L16,3,IF('B. Technology'!M8='Adapted questions and answers'!$M16,4,IF('B. Technology'!M8='Adapted questions and answers'!$N16,5,"")))))</f>
        <v/>
      </c>
      <c r="N22" s="188" t="str">
        <f>IF('B. Technology'!N8='Adapted questions and answers'!$J16,1,IF('B. Technology'!N8='Adapted questions and answers'!$K16,2,IF('B. Technology'!N8='Adapted questions and answers'!$L16,3,IF('B. Technology'!N8='Adapted questions and answers'!$M16,4,IF('B. Technology'!N8='Adapted questions and answers'!$N16,5,"")))))</f>
        <v/>
      </c>
      <c r="O22" s="188" t="str">
        <f>IF('B. Technology'!O8='Adapted questions and answers'!$J16,1,IF('B. Technology'!O8='Adapted questions and answers'!$K16,2,IF('B. Technology'!O8='Adapted questions and answers'!$L16,3,IF('B. Technology'!O8='Adapted questions and answers'!$M16,4,IF('B. Technology'!O8='Adapted questions and answers'!$N16,5,"")))))</f>
        <v/>
      </c>
      <c r="P22" s="188" t="str">
        <f>IF('B. Technology'!P8='Adapted questions and answers'!$J16,1,IF('B. Technology'!P8='Adapted questions and answers'!$K16,2,IF('B. Technology'!P8='Adapted questions and answers'!$L16,3,IF('B. Technology'!P8='Adapted questions and answers'!$M16,4,IF('B. Technology'!P8='Adapted questions and answers'!$N16,5,"")))))</f>
        <v/>
      </c>
      <c r="Q22" s="188" t="str">
        <f>IF('B. Technology'!Q8='Adapted questions and answers'!$J16,1,IF('B. Technology'!Q8='Adapted questions and answers'!$K16,2,IF('B. Technology'!Q8='Adapted questions and answers'!$L16,3,IF('B. Technology'!Q8='Adapted questions and answers'!$M16,4,IF('B. Technology'!Q8='Adapted questions and answers'!$N16,5,"")))))</f>
        <v/>
      </c>
      <c r="R22" s="188" t="str">
        <f>IF('B. Technology'!R8='Adapted questions and answers'!$J16,1,IF('B. Technology'!R8='Adapted questions and answers'!$K16,2,IF('B. Technology'!R8='Adapted questions and answers'!$L16,3,IF('B. Technology'!R8='Adapted questions and answers'!$M16,4,IF('B. Technology'!R8='Adapted questions and answers'!$N16,5,"")))))</f>
        <v/>
      </c>
      <c r="S22" s="188" t="str">
        <f>IF('B. Technology'!S8='Adapted questions and answers'!$J16,1,IF('B. Technology'!S8='Adapted questions and answers'!$K16,2,IF('B. Technology'!S8='Adapted questions and answers'!$L16,3,IF('B. Technology'!S8='Adapted questions and answers'!$M16,4,IF('B. Technology'!S8='Adapted questions and answers'!$N16,5,"")))))</f>
        <v/>
      </c>
      <c r="T22" s="188" t="str">
        <f>IF('B. Technology'!T8='Adapted questions and answers'!$J16,1,IF('B. Technology'!T8='Adapted questions and answers'!$K16,2,IF('B. Technology'!T8='Adapted questions and answers'!$L16,3,IF('B. Technology'!T8='Adapted questions and answers'!$M16,4,IF('B. Technology'!T8='Adapted questions and answers'!$N16,5,"")))))</f>
        <v/>
      </c>
      <c r="U22" s="188" t="str">
        <f>IF('B. Technology'!U8='Adapted questions and answers'!$J16,1,IF('B. Technology'!U8='Adapted questions and answers'!$K16,2,IF('B. Technology'!U8='Adapted questions and answers'!$L16,3,IF('B. Technology'!U8='Adapted questions and answers'!$M16,4,IF('B. Technology'!U8='Adapted questions and answers'!$N16,5,"")))))</f>
        <v/>
      </c>
      <c r="V22" s="188" t="str">
        <f>IF('B. Technology'!V8='Adapted questions and answers'!$J16,1,IF('B. Technology'!V8='Adapted questions and answers'!$K16,2,IF('B. Technology'!V8='Adapted questions and answers'!$L16,3,IF('B. Technology'!V8='Adapted questions and answers'!$M16,4,IF('B. Technology'!V8='Adapted questions and answers'!$N16,5,"")))))</f>
        <v/>
      </c>
      <c r="W22" s="188" t="str">
        <f>IF('B. Technology'!W8='Adapted questions and answers'!$J16,1,IF('B. Technology'!W8='Adapted questions and answers'!$K16,2,IF('B. Technology'!W8='Adapted questions and answers'!$L16,3,IF('B. Technology'!W8='Adapted questions and answers'!$M16,4,IF('B. Technology'!W8='Adapted questions and answers'!$N16,5,"")))))</f>
        <v/>
      </c>
      <c r="X22" s="188" t="str">
        <f>IF('B. Technology'!X8='Adapted questions and answers'!$J16,1,IF('B. Technology'!X8='Adapted questions and answers'!$K16,2,IF('B. Technology'!X8='Adapted questions and answers'!$L16,3,IF('B. Technology'!X8='Adapted questions and answers'!$M16,4,IF('B. Technology'!X8='Adapted questions and answers'!$N16,5,"")))))</f>
        <v/>
      </c>
      <c r="Y22" s="188" t="str">
        <f>IF('B. Technology'!Y8='Adapted questions and answers'!$J16,1,IF('B. Technology'!Y8='Adapted questions and answers'!$K16,2,IF('B. Technology'!Y8='Adapted questions and answers'!$L16,3,IF('B. Technology'!Y8='Adapted questions and answers'!$M16,4,IF('B. Technology'!Y8='Adapted questions and answers'!$N16,5,"")))))</f>
        <v/>
      </c>
      <c r="Z22" s="188" t="str">
        <f>IF('B. Technology'!Z8='Adapted questions and answers'!$J16,1,IF('B. Technology'!Z8='Adapted questions and answers'!$K16,2,IF('B. Technology'!Z8='Adapted questions and answers'!$L16,3,IF('B. Technology'!Z8='Adapted questions and answers'!$M16,4,IF('B. Technology'!Z8='Adapted questions and answers'!$N16,5,"")))))</f>
        <v/>
      </c>
      <c r="AA22" s="188" t="str">
        <f>IF('B. Technology'!AA8='Adapted questions and answers'!$J16,1,IF('B. Technology'!AA8='Adapted questions and answers'!$K16,2,IF('B. Technology'!AA8='Adapted questions and answers'!$L16,3,IF('B. Technology'!AA8='Adapted questions and answers'!$M16,4,IF('B. Technology'!AA8='Adapted questions and answers'!$N16,5,"")))))</f>
        <v/>
      </c>
    </row>
    <row r="23" spans="1:27" ht="14.25" customHeight="1">
      <c r="A23" s="35" t="str">
        <f>'B. Technology'!$A9</f>
        <v>B8: Does deployment of the technology depend on licence agreements  with others?</v>
      </c>
      <c r="B23" s="35" t="str">
        <f>LEFT(A23,4)&amp;'Adapted questions and answers'!$H17</f>
        <v>B8: Dependent on licence agreements</v>
      </c>
      <c r="C23" s="188">
        <f>IF('B. Technology'!C9='Adapted questions and answers'!$J17,1,IF('B. Technology'!C9='Adapted questions and answers'!$K17,2,IF('B. Technology'!C9='Adapted questions and answers'!$L17,3,IF('B. Technology'!C9='Adapted questions and answers'!$M17,4,IF('B. Technology'!C9='Adapted questions and answers'!$N17,5,"")))))</f>
        <v>4</v>
      </c>
      <c r="D23" s="188">
        <f>IF('B. Technology'!D9='Adapted questions and answers'!$J17,1,IF('B. Technology'!D9='Adapted questions and answers'!$K17,2,IF('B. Technology'!D9='Adapted questions and answers'!$L17,3,IF('B. Technology'!D9='Adapted questions and answers'!$M17,4,IF('B. Technology'!D9='Adapted questions and answers'!$N17,5,"")))))</f>
        <v>2</v>
      </c>
      <c r="E23" s="188" t="str">
        <f>IF('B. Technology'!E9='Adapted questions and answers'!$J17,1,IF('B. Technology'!E9='Adapted questions and answers'!$K17,2,IF('B. Technology'!E9='Adapted questions and answers'!$L17,3,IF('B. Technology'!E9='Adapted questions and answers'!$M17,4,IF('B. Technology'!E9='Adapted questions and answers'!$N17,5,"")))))</f>
        <v/>
      </c>
      <c r="F23" s="188" t="str">
        <f>IF('B. Technology'!F9='Adapted questions and answers'!$J17,1,IF('B. Technology'!F9='Adapted questions and answers'!$K17,2,IF('B. Technology'!F9='Adapted questions and answers'!$L17,3,IF('B. Technology'!F9='Adapted questions and answers'!$M17,4,IF('B. Technology'!F9='Adapted questions and answers'!$N17,5,"")))))</f>
        <v/>
      </c>
      <c r="G23" s="188" t="str">
        <f>IF('B. Technology'!G9='Adapted questions and answers'!$J17,1,IF('B. Technology'!G9='Adapted questions and answers'!$K17,2,IF('B. Technology'!G9='Adapted questions and answers'!$L17,3,IF('B. Technology'!G9='Adapted questions and answers'!$M17,4,IF('B. Technology'!G9='Adapted questions and answers'!$N17,5,"")))))</f>
        <v/>
      </c>
      <c r="H23" s="188" t="str">
        <f>IF('B. Technology'!H9='Adapted questions and answers'!$J17,1,IF('B. Technology'!H9='Adapted questions and answers'!$K17,2,IF('B. Technology'!H9='Adapted questions and answers'!$L17,3,IF('B. Technology'!H9='Adapted questions and answers'!$M17,4,IF('B. Technology'!H9='Adapted questions and answers'!$N17,5,"")))))</f>
        <v/>
      </c>
      <c r="I23" s="188" t="str">
        <f>IF('B. Technology'!I9='Adapted questions and answers'!$J17,1,IF('B. Technology'!I9='Adapted questions and answers'!$K17,2,IF('B. Technology'!I9='Adapted questions and answers'!$L17,3,IF('B. Technology'!I9='Adapted questions and answers'!$M17,4,IF('B. Technology'!I9='Adapted questions and answers'!$N17,5,"")))))</f>
        <v/>
      </c>
      <c r="J23" s="188" t="str">
        <f>IF('B. Technology'!J9='Adapted questions and answers'!$J17,1,IF('B. Technology'!J9='Adapted questions and answers'!$K17,2,IF('B. Technology'!J9='Adapted questions and answers'!$L17,3,IF('B. Technology'!J9='Adapted questions and answers'!$M17,4,IF('B. Technology'!J9='Adapted questions and answers'!$N17,5,"")))))</f>
        <v/>
      </c>
      <c r="K23" s="188" t="str">
        <f>IF('B. Technology'!K9='Adapted questions and answers'!$J17,1,IF('B. Technology'!K9='Adapted questions and answers'!$K17,2,IF('B. Technology'!K9='Adapted questions and answers'!$L17,3,IF('B. Technology'!K9='Adapted questions and answers'!$M17,4,IF('B. Technology'!K9='Adapted questions and answers'!$N17,5,"")))))</f>
        <v/>
      </c>
      <c r="L23" s="188" t="str">
        <f>IF('B. Technology'!L9='Adapted questions and answers'!$J17,1,IF('B. Technology'!L9='Adapted questions and answers'!$K17,2,IF('B. Technology'!L9='Adapted questions and answers'!$L17,3,IF('B. Technology'!L9='Adapted questions and answers'!$M17,4,IF('B. Technology'!L9='Adapted questions and answers'!$N17,5,"")))))</f>
        <v/>
      </c>
      <c r="M23" s="188" t="str">
        <f>IF('B. Technology'!M9='Adapted questions and answers'!$J17,1,IF('B. Technology'!M9='Adapted questions and answers'!$K17,2,IF('B. Technology'!M9='Adapted questions and answers'!$L17,3,IF('B. Technology'!M9='Adapted questions and answers'!$M17,4,IF('B. Technology'!M9='Adapted questions and answers'!$N17,5,"")))))</f>
        <v/>
      </c>
      <c r="N23" s="188" t="str">
        <f>IF('B. Technology'!N9='Adapted questions and answers'!$J17,1,IF('B. Technology'!N9='Adapted questions and answers'!$K17,2,IF('B. Technology'!N9='Adapted questions and answers'!$L17,3,IF('B. Technology'!N9='Adapted questions and answers'!$M17,4,IF('B. Technology'!N9='Adapted questions and answers'!$N17,5,"")))))</f>
        <v/>
      </c>
      <c r="O23" s="188" t="str">
        <f>IF('B. Technology'!O9='Adapted questions and answers'!$J17,1,IF('B. Technology'!O9='Adapted questions and answers'!$K17,2,IF('B. Technology'!O9='Adapted questions and answers'!$L17,3,IF('B. Technology'!O9='Adapted questions and answers'!$M17,4,IF('B. Technology'!O9='Adapted questions and answers'!$N17,5,"")))))</f>
        <v/>
      </c>
      <c r="P23" s="188" t="str">
        <f>IF('B. Technology'!P9='Adapted questions and answers'!$J17,1,IF('B. Technology'!P9='Adapted questions and answers'!$K17,2,IF('B. Technology'!P9='Adapted questions and answers'!$L17,3,IF('B. Technology'!P9='Adapted questions and answers'!$M17,4,IF('B. Technology'!P9='Adapted questions and answers'!$N17,5,"")))))</f>
        <v/>
      </c>
      <c r="Q23" s="188" t="str">
        <f>IF('B. Technology'!Q9='Adapted questions and answers'!$J17,1,IF('B. Technology'!Q9='Adapted questions and answers'!$K17,2,IF('B. Technology'!Q9='Adapted questions and answers'!$L17,3,IF('B. Technology'!Q9='Adapted questions and answers'!$M17,4,IF('B. Technology'!Q9='Adapted questions and answers'!$N17,5,"")))))</f>
        <v/>
      </c>
      <c r="R23" s="188" t="str">
        <f>IF('B. Technology'!R9='Adapted questions and answers'!$J17,1,IF('B. Technology'!R9='Adapted questions and answers'!$K17,2,IF('B. Technology'!R9='Adapted questions and answers'!$L17,3,IF('B. Technology'!R9='Adapted questions and answers'!$M17,4,IF('B. Technology'!R9='Adapted questions and answers'!$N17,5,"")))))</f>
        <v/>
      </c>
      <c r="S23" s="188" t="str">
        <f>IF('B. Technology'!S9='Adapted questions and answers'!$J17,1,IF('B. Technology'!S9='Adapted questions and answers'!$K17,2,IF('B. Technology'!S9='Adapted questions and answers'!$L17,3,IF('B. Technology'!S9='Adapted questions and answers'!$M17,4,IF('B. Technology'!S9='Adapted questions and answers'!$N17,5,"")))))</f>
        <v/>
      </c>
      <c r="T23" s="188" t="str">
        <f>IF('B. Technology'!T9='Adapted questions and answers'!$J17,1,IF('B. Technology'!T9='Adapted questions and answers'!$K17,2,IF('B. Technology'!T9='Adapted questions and answers'!$L17,3,IF('B. Technology'!T9='Adapted questions and answers'!$M17,4,IF('B. Technology'!T9='Adapted questions and answers'!$N17,5,"")))))</f>
        <v/>
      </c>
      <c r="U23" s="188" t="str">
        <f>IF('B. Technology'!U9='Adapted questions and answers'!$J17,1,IF('B. Technology'!U9='Adapted questions and answers'!$K17,2,IF('B. Technology'!U9='Adapted questions and answers'!$L17,3,IF('B. Technology'!U9='Adapted questions and answers'!$M17,4,IF('B. Technology'!U9='Adapted questions and answers'!$N17,5,"")))))</f>
        <v/>
      </c>
      <c r="V23" s="188" t="str">
        <f>IF('B. Technology'!V9='Adapted questions and answers'!$J17,1,IF('B. Technology'!V9='Adapted questions and answers'!$K17,2,IF('B. Technology'!V9='Adapted questions and answers'!$L17,3,IF('B. Technology'!V9='Adapted questions and answers'!$M17,4,IF('B. Technology'!V9='Adapted questions and answers'!$N17,5,"")))))</f>
        <v/>
      </c>
      <c r="W23" s="188" t="str">
        <f>IF('B. Technology'!W9='Adapted questions and answers'!$J17,1,IF('B. Technology'!W9='Adapted questions and answers'!$K17,2,IF('B. Technology'!W9='Adapted questions and answers'!$L17,3,IF('B. Technology'!W9='Adapted questions and answers'!$M17,4,IF('B. Technology'!W9='Adapted questions and answers'!$N17,5,"")))))</f>
        <v/>
      </c>
      <c r="X23" s="188" t="str">
        <f>IF('B. Technology'!X9='Adapted questions and answers'!$J17,1,IF('B. Technology'!X9='Adapted questions and answers'!$K17,2,IF('B. Technology'!X9='Adapted questions and answers'!$L17,3,IF('B. Technology'!X9='Adapted questions and answers'!$M17,4,IF('B. Technology'!X9='Adapted questions and answers'!$N17,5,"")))))</f>
        <v/>
      </c>
      <c r="Y23" s="188" t="str">
        <f>IF('B. Technology'!Y9='Adapted questions and answers'!$J17,1,IF('B. Technology'!Y9='Adapted questions and answers'!$K17,2,IF('B. Technology'!Y9='Adapted questions and answers'!$L17,3,IF('B. Technology'!Y9='Adapted questions and answers'!$M17,4,IF('B. Technology'!Y9='Adapted questions and answers'!$N17,5,"")))))</f>
        <v/>
      </c>
      <c r="Z23" s="188" t="str">
        <f>IF('B. Technology'!Z9='Adapted questions and answers'!$J17,1,IF('B. Technology'!Z9='Adapted questions and answers'!$K17,2,IF('B. Technology'!Z9='Adapted questions and answers'!$L17,3,IF('B. Technology'!Z9='Adapted questions and answers'!$M17,4,IF('B. Technology'!Z9='Adapted questions and answers'!$N17,5,"")))))</f>
        <v/>
      </c>
      <c r="AA23" s="188" t="str">
        <f>IF('B. Technology'!AA9='Adapted questions and answers'!$J17,1,IF('B. Technology'!AA9='Adapted questions and answers'!$K17,2,IF('B. Technology'!AA9='Adapted questions and answers'!$L17,3,IF('B. Technology'!AA9='Adapted questions and answers'!$M17,4,IF('B. Technology'!AA9='Adapted questions and answers'!$N17,5,"")))))</f>
        <v/>
      </c>
    </row>
    <row r="24" spans="1:27" ht="14.25" customHeight="1">
      <c r="A24" s="35" t="str">
        <f>'B. Technology'!$A10</f>
        <v>B9: Does the technology have marketing value (customer value)?</v>
      </c>
      <c r="B24" s="35" t="str">
        <f>LEFT(A24,4)&amp;'Adapted questions and answers'!$H18</f>
        <v>B9: Marketing value</v>
      </c>
      <c r="C24" s="188">
        <f>IF('B. Technology'!C10='Adapted questions and answers'!$J18,1,IF('B. Technology'!C10='Adapted questions and answers'!$K18,2,IF('B. Technology'!C10='Adapted questions and answers'!$L18,3,IF('B. Technology'!C10='Adapted questions and answers'!$M18,4,IF('B. Technology'!C10='Adapted questions and answers'!$N18,5,"")))))</f>
        <v>5</v>
      </c>
      <c r="D24" s="188">
        <f>IF('B. Technology'!D10='Adapted questions and answers'!$J18,1,IF('B. Technology'!D10='Adapted questions and answers'!$K18,2,IF('B. Technology'!D10='Adapted questions and answers'!$L18,3,IF('B. Technology'!D10='Adapted questions and answers'!$M18,4,IF('B. Technology'!D10='Adapted questions and answers'!$N18,5,"")))))</f>
        <v>1</v>
      </c>
      <c r="E24" s="188" t="str">
        <f>IF('B. Technology'!E10='Adapted questions and answers'!$J18,1,IF('B. Technology'!E10='Adapted questions and answers'!$K18,2,IF('B. Technology'!E10='Adapted questions and answers'!$L18,3,IF('B. Technology'!E10='Adapted questions and answers'!$M18,4,IF('B. Technology'!E10='Adapted questions and answers'!$N18,5,"")))))</f>
        <v/>
      </c>
      <c r="F24" s="188" t="str">
        <f>IF('B. Technology'!F10='Adapted questions and answers'!$J18,1,IF('B. Technology'!F10='Adapted questions and answers'!$K18,2,IF('B. Technology'!F10='Adapted questions and answers'!$L18,3,IF('B. Technology'!F10='Adapted questions and answers'!$M18,4,IF('B. Technology'!F10='Adapted questions and answers'!$N18,5,"")))))</f>
        <v/>
      </c>
      <c r="G24" s="188" t="str">
        <f>IF('B. Technology'!G10='Adapted questions and answers'!$J18,1,IF('B. Technology'!G10='Adapted questions and answers'!$K18,2,IF('B. Technology'!G10='Adapted questions and answers'!$L18,3,IF('B. Technology'!G10='Adapted questions and answers'!$M18,4,IF('B. Technology'!G10='Adapted questions and answers'!$N18,5,"")))))</f>
        <v/>
      </c>
      <c r="H24" s="188" t="str">
        <f>IF('B. Technology'!H10='Adapted questions and answers'!$J18,1,IF('B. Technology'!H10='Adapted questions and answers'!$K18,2,IF('B. Technology'!H10='Adapted questions and answers'!$L18,3,IF('B. Technology'!H10='Adapted questions and answers'!$M18,4,IF('B. Technology'!H10='Adapted questions and answers'!$N18,5,"")))))</f>
        <v/>
      </c>
      <c r="I24" s="188" t="str">
        <f>IF('B. Technology'!I10='Adapted questions and answers'!$J18,1,IF('B. Technology'!I10='Adapted questions and answers'!$K18,2,IF('B. Technology'!I10='Adapted questions and answers'!$L18,3,IF('B. Technology'!I10='Adapted questions and answers'!$M18,4,IF('B. Technology'!I10='Adapted questions and answers'!$N18,5,"")))))</f>
        <v/>
      </c>
      <c r="J24" s="188" t="str">
        <f>IF('B. Technology'!J10='Adapted questions and answers'!$J18,1,IF('B. Technology'!J10='Adapted questions and answers'!$K18,2,IF('B. Technology'!J10='Adapted questions and answers'!$L18,3,IF('B. Technology'!J10='Adapted questions and answers'!$M18,4,IF('B. Technology'!J10='Adapted questions and answers'!$N18,5,"")))))</f>
        <v/>
      </c>
      <c r="K24" s="188" t="str">
        <f>IF('B. Technology'!K10='Adapted questions and answers'!$J18,1,IF('B. Technology'!K10='Adapted questions and answers'!$K18,2,IF('B. Technology'!K10='Adapted questions and answers'!$L18,3,IF('B. Technology'!K10='Adapted questions and answers'!$M18,4,IF('B. Technology'!K10='Adapted questions and answers'!$N18,5,"")))))</f>
        <v/>
      </c>
      <c r="L24" s="188" t="str">
        <f>IF('B. Technology'!L10='Adapted questions and answers'!$J18,1,IF('B. Technology'!L10='Adapted questions and answers'!$K18,2,IF('B. Technology'!L10='Adapted questions and answers'!$L18,3,IF('B. Technology'!L10='Adapted questions and answers'!$M18,4,IF('B. Technology'!L10='Adapted questions and answers'!$N18,5,"")))))</f>
        <v/>
      </c>
      <c r="M24" s="188" t="str">
        <f>IF('B. Technology'!M10='Adapted questions and answers'!$J18,1,IF('B. Technology'!M10='Adapted questions and answers'!$K18,2,IF('B. Technology'!M10='Adapted questions and answers'!$L18,3,IF('B. Technology'!M10='Adapted questions and answers'!$M18,4,IF('B. Technology'!M10='Adapted questions and answers'!$N18,5,"")))))</f>
        <v/>
      </c>
      <c r="N24" s="188" t="str">
        <f>IF('B. Technology'!N10='Adapted questions and answers'!$J18,1,IF('B. Technology'!N10='Adapted questions and answers'!$K18,2,IF('B. Technology'!N10='Adapted questions and answers'!$L18,3,IF('B. Technology'!N10='Adapted questions and answers'!$M18,4,IF('B. Technology'!N10='Adapted questions and answers'!$N18,5,"")))))</f>
        <v/>
      </c>
      <c r="O24" s="188" t="str">
        <f>IF('B. Technology'!O10='Adapted questions and answers'!$J18,1,IF('B. Technology'!O10='Adapted questions and answers'!$K18,2,IF('B. Technology'!O10='Adapted questions and answers'!$L18,3,IF('B. Technology'!O10='Adapted questions and answers'!$M18,4,IF('B. Technology'!O10='Adapted questions and answers'!$N18,5,"")))))</f>
        <v/>
      </c>
      <c r="P24" s="188" t="str">
        <f>IF('B. Technology'!P10='Adapted questions and answers'!$J18,1,IF('B. Technology'!P10='Adapted questions and answers'!$K18,2,IF('B. Technology'!P10='Adapted questions and answers'!$L18,3,IF('B. Technology'!P10='Adapted questions and answers'!$M18,4,IF('B. Technology'!P10='Adapted questions and answers'!$N18,5,"")))))</f>
        <v/>
      </c>
      <c r="Q24" s="188" t="str">
        <f>IF('B. Technology'!Q10='Adapted questions and answers'!$J18,1,IF('B. Technology'!Q10='Adapted questions and answers'!$K18,2,IF('B. Technology'!Q10='Adapted questions and answers'!$L18,3,IF('B. Technology'!Q10='Adapted questions and answers'!$M18,4,IF('B. Technology'!Q10='Adapted questions and answers'!$N18,5,"")))))</f>
        <v/>
      </c>
      <c r="R24" s="188" t="str">
        <f>IF('B. Technology'!R10='Adapted questions and answers'!$J18,1,IF('B. Technology'!R10='Adapted questions and answers'!$K18,2,IF('B. Technology'!R10='Adapted questions and answers'!$L18,3,IF('B. Technology'!R10='Adapted questions and answers'!$M18,4,IF('B. Technology'!R10='Adapted questions and answers'!$N18,5,"")))))</f>
        <v/>
      </c>
      <c r="S24" s="188" t="str">
        <f>IF('B. Technology'!S10='Adapted questions and answers'!$J18,1,IF('B. Technology'!S10='Adapted questions and answers'!$K18,2,IF('B. Technology'!S10='Adapted questions and answers'!$L18,3,IF('B. Technology'!S10='Adapted questions and answers'!$M18,4,IF('B. Technology'!S10='Adapted questions and answers'!$N18,5,"")))))</f>
        <v/>
      </c>
      <c r="T24" s="188" t="str">
        <f>IF('B. Technology'!T10='Adapted questions and answers'!$J18,1,IF('B. Technology'!T10='Adapted questions and answers'!$K18,2,IF('B. Technology'!T10='Adapted questions and answers'!$L18,3,IF('B. Technology'!T10='Adapted questions and answers'!$M18,4,IF('B. Technology'!T10='Adapted questions and answers'!$N18,5,"")))))</f>
        <v/>
      </c>
      <c r="U24" s="188" t="str">
        <f>IF('B. Technology'!U10='Adapted questions and answers'!$J18,1,IF('B. Technology'!U10='Adapted questions and answers'!$K18,2,IF('B. Technology'!U10='Adapted questions and answers'!$L18,3,IF('B. Technology'!U10='Adapted questions and answers'!$M18,4,IF('B. Technology'!U10='Adapted questions and answers'!$N18,5,"")))))</f>
        <v/>
      </c>
      <c r="V24" s="188" t="str">
        <f>IF('B. Technology'!V10='Adapted questions and answers'!$J18,1,IF('B. Technology'!V10='Adapted questions and answers'!$K18,2,IF('B. Technology'!V10='Adapted questions and answers'!$L18,3,IF('B. Technology'!V10='Adapted questions and answers'!$M18,4,IF('B. Technology'!V10='Adapted questions and answers'!$N18,5,"")))))</f>
        <v/>
      </c>
      <c r="W24" s="188" t="str">
        <f>IF('B. Technology'!W10='Adapted questions and answers'!$J18,1,IF('B. Technology'!W10='Adapted questions and answers'!$K18,2,IF('B. Technology'!W10='Adapted questions and answers'!$L18,3,IF('B. Technology'!W10='Adapted questions and answers'!$M18,4,IF('B. Technology'!W10='Adapted questions and answers'!$N18,5,"")))))</f>
        <v/>
      </c>
      <c r="X24" s="188" t="str">
        <f>IF('B. Technology'!X10='Adapted questions and answers'!$J18,1,IF('B. Technology'!X10='Adapted questions and answers'!$K18,2,IF('B. Technology'!X10='Adapted questions and answers'!$L18,3,IF('B. Technology'!X10='Adapted questions and answers'!$M18,4,IF('B. Technology'!X10='Adapted questions and answers'!$N18,5,"")))))</f>
        <v/>
      </c>
      <c r="Y24" s="188" t="str">
        <f>IF('B. Technology'!Y10='Adapted questions and answers'!$J18,1,IF('B. Technology'!Y10='Adapted questions and answers'!$K18,2,IF('B. Technology'!Y10='Adapted questions and answers'!$L18,3,IF('B. Technology'!Y10='Adapted questions and answers'!$M18,4,IF('B. Technology'!Y10='Adapted questions and answers'!$N18,5,"")))))</f>
        <v/>
      </c>
      <c r="Z24" s="188" t="str">
        <f>IF('B. Technology'!Z10='Adapted questions and answers'!$J18,1,IF('B. Technology'!Z10='Adapted questions and answers'!$K18,2,IF('B. Technology'!Z10='Adapted questions and answers'!$L18,3,IF('B. Technology'!Z10='Adapted questions and answers'!$M18,4,IF('B. Technology'!Z10='Adapted questions and answers'!$N18,5,"")))))</f>
        <v/>
      </c>
      <c r="AA24" s="188" t="str">
        <f>IF('B. Technology'!AA10='Adapted questions and answers'!$J18,1,IF('B. Technology'!AA10='Adapted questions and answers'!$K18,2,IF('B. Technology'!AA10='Adapted questions and answers'!$L18,3,IF('B. Technology'!AA10='Adapted questions and answers'!$M18,4,IF('B. Technology'!AA10='Adapted questions and answers'!$N18,5,"")))))</f>
        <v/>
      </c>
    </row>
    <row r="25" spans="1:27" ht="14.25" customHeight="1">
      <c r="B25" s="176" t="s">
        <v>640</v>
      </c>
      <c r="C25">
        <f>SUM(C16:C24)</f>
        <v>30</v>
      </c>
      <c r="D25">
        <f t="shared" ref="D25:AA25" si="1">SUM(D16:D24)</f>
        <v>25</v>
      </c>
      <c r="E25">
        <f t="shared" si="1"/>
        <v>0</v>
      </c>
      <c r="F25">
        <f t="shared" si="1"/>
        <v>0</v>
      </c>
      <c r="G25">
        <f t="shared" si="1"/>
        <v>0</v>
      </c>
      <c r="H25">
        <f t="shared" si="1"/>
        <v>0</v>
      </c>
      <c r="I25">
        <f t="shared" si="1"/>
        <v>0</v>
      </c>
      <c r="J25">
        <f t="shared" si="1"/>
        <v>0</v>
      </c>
      <c r="K25">
        <f t="shared" si="1"/>
        <v>0</v>
      </c>
      <c r="L25">
        <f t="shared" si="1"/>
        <v>0</v>
      </c>
      <c r="M25">
        <f t="shared" si="1"/>
        <v>0</v>
      </c>
      <c r="N25">
        <f t="shared" si="1"/>
        <v>0</v>
      </c>
      <c r="O25">
        <f t="shared" si="1"/>
        <v>0</v>
      </c>
      <c r="P25">
        <f t="shared" si="1"/>
        <v>0</v>
      </c>
      <c r="Q25">
        <f t="shared" si="1"/>
        <v>0</v>
      </c>
      <c r="R25">
        <f t="shared" si="1"/>
        <v>0</v>
      </c>
      <c r="S25">
        <f t="shared" si="1"/>
        <v>0</v>
      </c>
      <c r="T25">
        <f t="shared" si="1"/>
        <v>0</v>
      </c>
      <c r="U25">
        <f t="shared" si="1"/>
        <v>0</v>
      </c>
      <c r="V25">
        <f t="shared" si="1"/>
        <v>0</v>
      </c>
      <c r="W25">
        <f t="shared" si="1"/>
        <v>0</v>
      </c>
      <c r="X25">
        <f t="shared" si="1"/>
        <v>0</v>
      </c>
      <c r="Y25">
        <f t="shared" si="1"/>
        <v>0</v>
      </c>
      <c r="Z25">
        <f t="shared" si="1"/>
        <v>0</v>
      </c>
      <c r="AA25">
        <f t="shared" si="1"/>
        <v>0</v>
      </c>
    </row>
    <row r="26" spans="1:27" ht="14.25" customHeight="1">
      <c r="A26" s="2" t="s">
        <v>401</v>
      </c>
      <c r="C26" s="178"/>
    </row>
    <row r="27" spans="1:27" ht="14.25" customHeight="1"/>
    <row r="28" spans="1:27" ht="14.25" customHeight="1">
      <c r="A28" s="34" t="s">
        <v>5</v>
      </c>
      <c r="B28" s="34" t="s">
        <v>639</v>
      </c>
      <c r="C28" s="35" t="str">
        <f>'C. Market conditions'!C1</f>
        <v>Patent 1</v>
      </c>
      <c r="D28" s="35" t="str">
        <f>'C. Market conditions'!D1</f>
        <v>Patent 2</v>
      </c>
      <c r="E28" s="35" t="str">
        <f>'C. Market conditions'!E1</f>
        <v>Patent 3</v>
      </c>
      <c r="F28" s="35" t="str">
        <f>'C. Market conditions'!F1</f>
        <v>Patent 4</v>
      </c>
      <c r="G28" s="35" t="str">
        <f>'C. Market conditions'!G1</f>
        <v>Patent 5</v>
      </c>
      <c r="H28" s="35" t="str">
        <f>'C. Market conditions'!H1</f>
        <v>Patent 6</v>
      </c>
      <c r="I28" s="35" t="str">
        <f>'C. Market conditions'!I1</f>
        <v>Patent 7</v>
      </c>
      <c r="J28" s="35" t="str">
        <f>'C. Market conditions'!J1</f>
        <v>Patent 8</v>
      </c>
      <c r="K28" s="35" t="str">
        <f>'C. Market conditions'!K1</f>
        <v>Patent 9</v>
      </c>
      <c r="L28" s="35" t="str">
        <f>'C. Market conditions'!L1</f>
        <v>Patent 10</v>
      </c>
      <c r="M28" s="35" t="str">
        <f>'C. Market conditions'!M1</f>
        <v>Patent 11</v>
      </c>
      <c r="N28" s="35" t="str">
        <f>'C. Market conditions'!N1</f>
        <v>Patent 12</v>
      </c>
      <c r="O28" s="35" t="str">
        <f>'C. Market conditions'!O1</f>
        <v>Patent 13</v>
      </c>
      <c r="P28" s="35" t="str">
        <f>'C. Market conditions'!P1</f>
        <v>Patent 14</v>
      </c>
      <c r="Q28" s="35" t="str">
        <f>'C. Market conditions'!Q1</f>
        <v>Patent 15</v>
      </c>
      <c r="R28" s="35" t="str">
        <f>'C. Market conditions'!R1</f>
        <v>Patent 16</v>
      </c>
      <c r="S28" s="35" t="str">
        <f>'C. Market conditions'!S1</f>
        <v>Patent 17</v>
      </c>
      <c r="T28" s="35" t="str">
        <f>'C. Market conditions'!T1</f>
        <v>Patent 18</v>
      </c>
      <c r="U28" s="35" t="str">
        <f>'C. Market conditions'!U1</f>
        <v>Patent 19</v>
      </c>
      <c r="V28" s="35" t="str">
        <f>'C. Market conditions'!V1</f>
        <v>Patent 20</v>
      </c>
      <c r="W28" s="35" t="str">
        <f>'C. Market conditions'!W1</f>
        <v>Patent 21</v>
      </c>
      <c r="X28" s="35" t="str">
        <f>'C. Market conditions'!X1</f>
        <v>Patent 22</v>
      </c>
      <c r="Y28" s="35" t="str">
        <f>'C. Market conditions'!Y1</f>
        <v>Patent 23</v>
      </c>
      <c r="Z28" s="35" t="str">
        <f>'C. Market conditions'!Z1</f>
        <v>Patent 24</v>
      </c>
      <c r="AA28" s="35" t="str">
        <f>'C. Market conditions'!AA1</f>
        <v>Patent 25</v>
      </c>
    </row>
    <row r="29" spans="1:27" ht="14.25" customHeight="1">
      <c r="A29" s="35" t="str">
        <f>'C. Market conditions'!$A2</f>
        <v>C1: What are the marketing options?</v>
      </c>
      <c r="B29" s="35" t="str">
        <f>LEFT(A29,4)&amp;'Adapted questions and answers'!H19</f>
        <v>C1: Marketing options</v>
      </c>
      <c r="C29" s="188">
        <f>IF('C. Market conditions'!C2='Adapted questions and answers'!$J19,1,IF('C. Market conditions'!C2='Adapted questions and answers'!$K19,2,IF('C. Market conditions'!C2='Adapted questions and answers'!$L19,3,IF('C. Market conditions'!C2='Adapted questions and answers'!$M19,4,IF('C. Market conditions'!C2='Adapted questions and answers'!$N19,5,"")))))</f>
        <v>5</v>
      </c>
      <c r="D29" s="188">
        <f>IF('C. Market conditions'!D2='Adapted questions and answers'!$J19,1,IF('C. Market conditions'!D2='Adapted questions and answers'!$K19,2,IF('C. Market conditions'!D2='Adapted questions and answers'!$L19,3,IF('C. Market conditions'!D2='Adapted questions and answers'!$M19,4,IF('C. Market conditions'!D2='Adapted questions and answers'!$N19,5,"")))))</f>
        <v>1</v>
      </c>
      <c r="E29" s="188" t="str">
        <f>IF('C. Market conditions'!E2='Adapted questions and answers'!$J19,1,IF('C. Market conditions'!E2='Adapted questions and answers'!$K19,2,IF('C. Market conditions'!E2='Adapted questions and answers'!$L19,3,IF('C. Market conditions'!E2='Adapted questions and answers'!$M19,4,IF('C. Market conditions'!E2='Adapted questions and answers'!$N19,5,"")))))</f>
        <v/>
      </c>
      <c r="F29" s="188" t="str">
        <f>IF('C. Market conditions'!F2='Adapted questions and answers'!$J19,1,IF('C. Market conditions'!F2='Adapted questions and answers'!$K19,2,IF('C. Market conditions'!F2='Adapted questions and answers'!$L19,3,IF('C. Market conditions'!F2='Adapted questions and answers'!$M19,4,IF('C. Market conditions'!F2='Adapted questions and answers'!$N19,5,"")))))</f>
        <v/>
      </c>
      <c r="G29" s="188" t="str">
        <f>IF('C. Market conditions'!G2='Adapted questions and answers'!$J19,1,IF('C. Market conditions'!G2='Adapted questions and answers'!$K19,2,IF('C. Market conditions'!G2='Adapted questions and answers'!$L19,3,IF('C. Market conditions'!G2='Adapted questions and answers'!$M19,4,IF('C. Market conditions'!G2='Adapted questions and answers'!$N19,5,"")))))</f>
        <v/>
      </c>
      <c r="H29" s="188" t="str">
        <f>IF('C. Market conditions'!H2='Adapted questions and answers'!$J19,1,IF('C. Market conditions'!H2='Adapted questions and answers'!$K19,2,IF('C. Market conditions'!H2='Adapted questions and answers'!$L19,3,IF('C. Market conditions'!H2='Adapted questions and answers'!$M19,4,IF('C. Market conditions'!H2='Adapted questions and answers'!$N19,5,"")))))</f>
        <v/>
      </c>
      <c r="I29" s="188" t="str">
        <f>IF('C. Market conditions'!I2='Adapted questions and answers'!$J19,1,IF('C. Market conditions'!I2='Adapted questions and answers'!$K19,2,IF('C. Market conditions'!I2='Adapted questions and answers'!$L19,3,IF('C. Market conditions'!I2='Adapted questions and answers'!$M19,4,IF('C. Market conditions'!I2='Adapted questions and answers'!$N19,5,"")))))</f>
        <v/>
      </c>
      <c r="J29" s="188" t="str">
        <f>IF('C. Market conditions'!J2='Adapted questions and answers'!$J19,1,IF('C. Market conditions'!J2='Adapted questions and answers'!$K19,2,IF('C. Market conditions'!J2='Adapted questions and answers'!$L19,3,IF('C. Market conditions'!J2='Adapted questions and answers'!$M19,4,IF('C. Market conditions'!J2='Adapted questions and answers'!$N19,5,"")))))</f>
        <v/>
      </c>
      <c r="K29" s="188" t="str">
        <f>IF('C. Market conditions'!K2='Adapted questions and answers'!$J19,1,IF('C. Market conditions'!K2='Adapted questions and answers'!$K19,2,IF('C. Market conditions'!K2='Adapted questions and answers'!$L19,3,IF('C. Market conditions'!K2='Adapted questions and answers'!$M19,4,IF('C. Market conditions'!K2='Adapted questions and answers'!$N19,5,"")))))</f>
        <v/>
      </c>
      <c r="L29" s="188" t="str">
        <f>IF('C. Market conditions'!L2='Adapted questions and answers'!$J19,1,IF('C. Market conditions'!L2='Adapted questions and answers'!$K19,2,IF('C. Market conditions'!L2='Adapted questions and answers'!$L19,3,IF('C. Market conditions'!L2='Adapted questions and answers'!$M19,4,IF('C. Market conditions'!L2='Adapted questions and answers'!$N19,5,"")))))</f>
        <v/>
      </c>
      <c r="M29" s="188" t="str">
        <f>IF('C. Market conditions'!M2='Adapted questions and answers'!$J19,1,IF('C. Market conditions'!M2='Adapted questions and answers'!$K19,2,IF('C. Market conditions'!M2='Adapted questions and answers'!$L19,3,IF('C. Market conditions'!M2='Adapted questions and answers'!$M19,4,IF('C. Market conditions'!M2='Adapted questions and answers'!$N19,5,"")))))</f>
        <v/>
      </c>
      <c r="N29" s="188" t="str">
        <f>IF('C. Market conditions'!N2='Adapted questions and answers'!$J19,1,IF('C. Market conditions'!N2='Adapted questions and answers'!$K19,2,IF('C. Market conditions'!N2='Adapted questions and answers'!$L19,3,IF('C. Market conditions'!N2='Adapted questions and answers'!$M19,4,IF('C. Market conditions'!N2='Adapted questions and answers'!$N19,5,"")))))</f>
        <v/>
      </c>
      <c r="O29" s="188" t="str">
        <f>IF('C. Market conditions'!O2='Adapted questions and answers'!$J19,1,IF('C. Market conditions'!O2='Adapted questions and answers'!$K19,2,IF('C. Market conditions'!O2='Adapted questions and answers'!$L19,3,IF('C. Market conditions'!O2='Adapted questions and answers'!$M19,4,IF('C. Market conditions'!O2='Adapted questions and answers'!$N19,5,"")))))</f>
        <v/>
      </c>
      <c r="P29" s="188" t="str">
        <f>IF('C. Market conditions'!P2='Adapted questions and answers'!$J19,1,IF('C. Market conditions'!P2='Adapted questions and answers'!$K19,2,IF('C. Market conditions'!P2='Adapted questions and answers'!$L19,3,IF('C. Market conditions'!P2='Adapted questions and answers'!$M19,4,IF('C. Market conditions'!P2='Adapted questions and answers'!$N19,5,"")))))</f>
        <v/>
      </c>
      <c r="Q29" s="188" t="str">
        <f>IF('C. Market conditions'!Q2='Adapted questions and answers'!$J19,1,IF('C. Market conditions'!Q2='Adapted questions and answers'!$K19,2,IF('C. Market conditions'!Q2='Adapted questions and answers'!$L19,3,IF('C. Market conditions'!Q2='Adapted questions and answers'!$M19,4,IF('C. Market conditions'!Q2='Adapted questions and answers'!$N19,5,"")))))</f>
        <v/>
      </c>
      <c r="R29" s="188" t="str">
        <f>IF('C. Market conditions'!R2='Adapted questions and answers'!$J19,1,IF('C. Market conditions'!R2='Adapted questions and answers'!$K19,2,IF('C. Market conditions'!R2='Adapted questions and answers'!$L19,3,IF('C. Market conditions'!R2='Adapted questions and answers'!$M19,4,IF('C. Market conditions'!R2='Adapted questions and answers'!$N19,5,"")))))</f>
        <v/>
      </c>
      <c r="S29" s="188" t="str">
        <f>IF('C. Market conditions'!S2='Adapted questions and answers'!$J19,1,IF('C. Market conditions'!S2='Adapted questions and answers'!$K19,2,IF('C. Market conditions'!S2='Adapted questions and answers'!$L19,3,IF('C. Market conditions'!S2='Adapted questions and answers'!$M19,4,IF('C. Market conditions'!S2='Adapted questions and answers'!$N19,5,"")))))</f>
        <v/>
      </c>
      <c r="T29" s="188" t="str">
        <f>IF('C. Market conditions'!T2='Adapted questions and answers'!$J19,1,IF('C. Market conditions'!T2='Adapted questions and answers'!$K19,2,IF('C. Market conditions'!T2='Adapted questions and answers'!$L19,3,IF('C. Market conditions'!T2='Adapted questions and answers'!$M19,4,IF('C. Market conditions'!T2='Adapted questions and answers'!$N19,5,"")))))</f>
        <v/>
      </c>
      <c r="U29" s="188" t="str">
        <f>IF('C. Market conditions'!U2='Adapted questions and answers'!$J19,1,IF('C. Market conditions'!U2='Adapted questions and answers'!$K19,2,IF('C. Market conditions'!U2='Adapted questions and answers'!$L19,3,IF('C. Market conditions'!U2='Adapted questions and answers'!$M19,4,IF('C. Market conditions'!U2='Adapted questions and answers'!$N19,5,"")))))</f>
        <v/>
      </c>
      <c r="V29" s="188" t="str">
        <f>IF('C. Market conditions'!V2='Adapted questions and answers'!$J19,1,IF('C. Market conditions'!V2='Adapted questions and answers'!$K19,2,IF('C. Market conditions'!V2='Adapted questions and answers'!$L19,3,IF('C. Market conditions'!V2='Adapted questions and answers'!$M19,4,IF('C. Market conditions'!V2='Adapted questions and answers'!$N19,5,"")))))</f>
        <v/>
      </c>
      <c r="W29" s="188" t="str">
        <f>IF('C. Market conditions'!W2='Adapted questions and answers'!$J19,1,IF('C. Market conditions'!W2='Adapted questions and answers'!$K19,2,IF('C. Market conditions'!W2='Adapted questions and answers'!$L19,3,IF('C. Market conditions'!W2='Adapted questions and answers'!$M19,4,IF('C. Market conditions'!W2='Adapted questions and answers'!$N19,5,"")))))</f>
        <v/>
      </c>
      <c r="X29" s="188" t="str">
        <f>IF('C. Market conditions'!X2='Adapted questions and answers'!$J19,1,IF('C. Market conditions'!X2='Adapted questions and answers'!$K19,2,IF('C. Market conditions'!X2='Adapted questions and answers'!$L19,3,IF('C. Market conditions'!X2='Adapted questions and answers'!$M19,4,IF('C. Market conditions'!X2='Adapted questions and answers'!$N19,5,"")))))</f>
        <v/>
      </c>
      <c r="Y29" s="188" t="str">
        <f>IF('C. Market conditions'!Y2='Adapted questions and answers'!$J19,1,IF('C. Market conditions'!Y2='Adapted questions and answers'!$K19,2,IF('C. Market conditions'!Y2='Adapted questions and answers'!$L19,3,IF('C. Market conditions'!Y2='Adapted questions and answers'!$M19,4,IF('C. Market conditions'!Y2='Adapted questions and answers'!$N19,5,"")))))</f>
        <v/>
      </c>
      <c r="Z29" s="188" t="str">
        <f>IF('C. Market conditions'!Z2='Adapted questions and answers'!$J19,1,IF('C. Market conditions'!Z2='Adapted questions and answers'!$K19,2,IF('C. Market conditions'!Z2='Adapted questions and answers'!$L19,3,IF('C. Market conditions'!Z2='Adapted questions and answers'!$M19,4,IF('C. Market conditions'!Z2='Adapted questions and answers'!$N19,5,"")))))</f>
        <v/>
      </c>
      <c r="AA29" s="188" t="str">
        <f>IF('C. Market conditions'!AA2='Adapted questions and answers'!$J19,1,IF('C. Market conditions'!AA2='Adapted questions and answers'!$K19,2,IF('C. Market conditions'!AA2='Adapted questions and answers'!$L19,3,IF('C. Market conditions'!AA2='Adapted questions and answers'!$M19,4,IF('C. Market conditions'!AA2='Adapted questions and answers'!$N19,5,"")))))</f>
        <v/>
      </c>
    </row>
    <row r="30" spans="1:27" ht="14.25" customHeight="1">
      <c r="A30" s="40" t="str">
        <f>'C. Market conditions'!$A3</f>
        <v>C2: What is the market growth in the business area where the patented technology is utilised?</v>
      </c>
      <c r="B30" s="40" t="str">
        <f>LEFT(A30,4)&amp;'Adapted questions and answers'!H20</f>
        <v>C2: Market growth rate</v>
      </c>
      <c r="C30" s="188">
        <f>IF(ISBLANK('C. Market conditions'!C3),"",IF(('C. Market conditions'!C3)&gt;=0.5*('Adapted questions and answers'!$AD20+'Adapted questions and answers'!$AC20),5,IF(('C. Market conditions'!C3)&gt;=0.5*('Adapted questions and answers'!$AC20+'Adapted questions and answers'!$AB20),4,IF(('C. Market conditions'!C3)&gt;=0.5*('Adapted questions and answers'!$AB20+'Adapted questions and answers'!$AA20),3,IF(('C. Market conditions'!C3)&gt;=0.5*('Adapted questions and answers'!$AA20+'Adapted questions and answers'!$Z20),2,1)))))</f>
        <v>5</v>
      </c>
      <c r="D30" s="188">
        <f>IF(ISBLANK('C. Market conditions'!D3),"",IF(('C. Market conditions'!D3)&gt;=0.5*('Adapted questions and answers'!$AD20+'Adapted questions and answers'!$AC20),5,IF(('C. Market conditions'!D3)&gt;=0.5*('Adapted questions and answers'!$AC20+'Adapted questions and answers'!$AB20),4,IF(('C. Market conditions'!D3)&gt;=0.5*('Adapted questions and answers'!$AB20+'Adapted questions and answers'!$AA20),3,IF(('C. Market conditions'!D3)&gt;=0.5*('Adapted questions and answers'!$AA20+'Adapted questions and answers'!$Z20),2,1)))))</f>
        <v>2</v>
      </c>
      <c r="E30" s="188" t="str">
        <f>IF(ISBLANK('C. Market conditions'!E3),"",IF(('C. Market conditions'!E3)&gt;=0.5*('Adapted questions and answers'!$AD20+'Adapted questions and answers'!$AC20),5,IF(('C. Market conditions'!E3)&gt;=0.5*('Adapted questions and answers'!$AC20+'Adapted questions and answers'!$AB20),4,IF(('C. Market conditions'!E3)&gt;=0.5*('Adapted questions and answers'!$AB20+'Adapted questions and answers'!$AA20),3,IF(('C. Market conditions'!E3)&gt;=0.5*('Adapted questions and answers'!$AA20+'Adapted questions and answers'!$Z20),2,1)))))</f>
        <v/>
      </c>
      <c r="F30" s="188" t="str">
        <f>IF(ISBLANK('C. Market conditions'!F3),"",IF(('C. Market conditions'!F3)&gt;=0.5*('Adapted questions and answers'!$AD20+'Adapted questions and answers'!$AC20),5,IF(('C. Market conditions'!F3)&gt;=0.5*('Adapted questions and answers'!$AC20+'Adapted questions and answers'!$AB20),4,IF(('C. Market conditions'!F3)&gt;=0.5*('Adapted questions and answers'!$AB20+'Adapted questions and answers'!$AA20),3,IF(('C. Market conditions'!F3)&gt;=0.5*('Adapted questions and answers'!$AA20+'Adapted questions and answers'!$Z20),2,1)))))</f>
        <v/>
      </c>
      <c r="G30" s="188" t="str">
        <f>IF(ISBLANK('C. Market conditions'!G3),"",IF(('C. Market conditions'!G3)&gt;=0.5*('Adapted questions and answers'!$AD20+'Adapted questions and answers'!$AC20),5,IF(('C. Market conditions'!G3)&gt;=0.5*('Adapted questions and answers'!$AC20+'Adapted questions and answers'!$AB20),4,IF(('C. Market conditions'!G3)&gt;=0.5*('Adapted questions and answers'!$AB20+'Adapted questions and answers'!$AA20),3,IF(('C. Market conditions'!G3)&gt;=0.5*('Adapted questions and answers'!$AA20+'Adapted questions and answers'!$Z20),2,1)))))</f>
        <v/>
      </c>
      <c r="H30" s="188" t="str">
        <f>IF(ISBLANK('C. Market conditions'!H3),"",IF(('C. Market conditions'!H3)&gt;=0.5*('Adapted questions and answers'!$AD20+'Adapted questions and answers'!$AC20),5,IF(('C. Market conditions'!H3)&gt;=0.5*('Adapted questions and answers'!$AC20+'Adapted questions and answers'!$AB20),4,IF(('C. Market conditions'!H3)&gt;=0.5*('Adapted questions and answers'!$AB20+'Adapted questions and answers'!$AA20),3,IF(('C. Market conditions'!H3)&gt;=0.5*('Adapted questions and answers'!$AA20+'Adapted questions and answers'!$Z20),2,1)))))</f>
        <v/>
      </c>
      <c r="I30" s="188" t="str">
        <f>IF(ISBLANK('C. Market conditions'!I3),"",IF(('C. Market conditions'!I3)&gt;=0.5*('Adapted questions and answers'!$AD20+'Adapted questions and answers'!$AC20),5,IF(('C. Market conditions'!I3)&gt;=0.5*('Adapted questions and answers'!$AC20+'Adapted questions and answers'!$AB20),4,IF(('C. Market conditions'!I3)&gt;=0.5*('Adapted questions and answers'!$AB20+'Adapted questions and answers'!$AA20),3,IF(('C. Market conditions'!I3)&gt;=0.5*('Adapted questions and answers'!$AA20+'Adapted questions and answers'!$Z20),2,1)))))</f>
        <v/>
      </c>
      <c r="J30" s="188" t="str">
        <f>IF(ISBLANK('C. Market conditions'!J3),"",IF(('C. Market conditions'!J3)&gt;=0.5*('Adapted questions and answers'!$AD20+'Adapted questions and answers'!$AC20),5,IF(('C. Market conditions'!J3)&gt;=0.5*('Adapted questions and answers'!$AC20+'Adapted questions and answers'!$AB20),4,IF(('C. Market conditions'!J3)&gt;=0.5*('Adapted questions and answers'!$AB20+'Adapted questions and answers'!$AA20),3,IF(('C. Market conditions'!J3)&gt;=0.5*('Adapted questions and answers'!$AA20+'Adapted questions and answers'!$Z20),2,1)))))</f>
        <v/>
      </c>
      <c r="K30" s="188" t="str">
        <f>IF(ISBLANK('C. Market conditions'!K3),"",IF(('C. Market conditions'!K3)&gt;=0.5*('Adapted questions and answers'!$AD20+'Adapted questions and answers'!$AC20),5,IF(('C. Market conditions'!K3)&gt;=0.5*('Adapted questions and answers'!$AC20+'Adapted questions and answers'!$AB20),4,IF(('C. Market conditions'!K3)&gt;=0.5*('Adapted questions and answers'!$AB20+'Adapted questions and answers'!$AA20),3,IF(('C. Market conditions'!K3)&gt;=0.5*('Adapted questions and answers'!$AA20+'Adapted questions and answers'!$Z20),2,1)))))</f>
        <v/>
      </c>
      <c r="L30" s="188" t="str">
        <f>IF(ISBLANK('C. Market conditions'!L3),"",IF(('C. Market conditions'!L3)&gt;=0.5*('Adapted questions and answers'!$AD20+'Adapted questions and answers'!$AC20),5,IF(('C. Market conditions'!L3)&gt;=0.5*('Adapted questions and answers'!$AC20+'Adapted questions and answers'!$AB20),4,IF(('C. Market conditions'!L3)&gt;=0.5*('Adapted questions and answers'!$AB20+'Adapted questions and answers'!$AA20),3,IF(('C. Market conditions'!L3)&gt;=0.5*('Adapted questions and answers'!$AA20+'Adapted questions and answers'!$Z20),2,1)))))</f>
        <v/>
      </c>
      <c r="M30" s="188" t="str">
        <f>IF(ISBLANK('C. Market conditions'!M3),"",IF(('C. Market conditions'!M3)&gt;=0.5*('Adapted questions and answers'!$AD20+'Adapted questions and answers'!$AC20),5,IF(('C. Market conditions'!M3)&gt;=0.5*('Adapted questions and answers'!$AC20+'Adapted questions and answers'!$AB20),4,IF(('C. Market conditions'!M3)&gt;=0.5*('Adapted questions and answers'!$AB20+'Adapted questions and answers'!$AA20),3,IF(('C. Market conditions'!M3)&gt;=0.5*('Adapted questions and answers'!$AA20+'Adapted questions and answers'!$Z20),2,1)))))</f>
        <v/>
      </c>
      <c r="N30" s="188" t="str">
        <f>IF(ISBLANK('C. Market conditions'!N3),"",IF(('C. Market conditions'!N3)&gt;=0.5*('Adapted questions and answers'!$AD20+'Adapted questions and answers'!$AC20),5,IF(('C. Market conditions'!N3)&gt;=0.5*('Adapted questions and answers'!$AC20+'Adapted questions and answers'!$AB20),4,IF(('C. Market conditions'!N3)&gt;=0.5*('Adapted questions and answers'!$AB20+'Adapted questions and answers'!$AA20),3,IF(('C. Market conditions'!N3)&gt;=0.5*('Adapted questions and answers'!$AA20+'Adapted questions and answers'!$Z20),2,1)))))</f>
        <v/>
      </c>
      <c r="O30" s="188" t="str">
        <f>IF(ISBLANK('C. Market conditions'!O3),"",IF(('C. Market conditions'!O3)&gt;=0.5*('Adapted questions and answers'!$AD20+'Adapted questions and answers'!$AC20),5,IF(('C. Market conditions'!O3)&gt;=0.5*('Adapted questions and answers'!$AC20+'Adapted questions and answers'!$AB20),4,IF(('C. Market conditions'!O3)&gt;=0.5*('Adapted questions and answers'!$AB20+'Adapted questions and answers'!$AA20),3,IF(('C. Market conditions'!O3)&gt;=0.5*('Adapted questions and answers'!$AA20+'Adapted questions and answers'!$Z20),2,1)))))</f>
        <v/>
      </c>
      <c r="P30" s="188" t="str">
        <f>IF(ISBLANK('C. Market conditions'!P3),"",IF(('C. Market conditions'!P3)&gt;=0.5*('Adapted questions and answers'!$AD20+'Adapted questions and answers'!$AC20),5,IF(('C. Market conditions'!P3)&gt;=0.5*('Adapted questions and answers'!$AC20+'Adapted questions and answers'!$AB20),4,IF(('C. Market conditions'!P3)&gt;=0.5*('Adapted questions and answers'!$AB20+'Adapted questions and answers'!$AA20),3,IF(('C. Market conditions'!P3)&gt;=0.5*('Adapted questions and answers'!$AA20+'Adapted questions and answers'!$Z20),2,1)))))</f>
        <v/>
      </c>
      <c r="Q30" s="188" t="str">
        <f>IF(ISBLANK('C. Market conditions'!Q3),"",IF(('C. Market conditions'!Q3)&gt;=0.5*('Adapted questions and answers'!$AD20+'Adapted questions and answers'!$AC20),5,IF(('C. Market conditions'!Q3)&gt;=0.5*('Adapted questions and answers'!$AC20+'Adapted questions and answers'!$AB20),4,IF(('C. Market conditions'!Q3)&gt;=0.5*('Adapted questions and answers'!$AB20+'Adapted questions and answers'!$AA20),3,IF(('C. Market conditions'!Q3)&gt;=0.5*('Adapted questions and answers'!$AA20+'Adapted questions and answers'!$Z20),2,1)))))</f>
        <v/>
      </c>
      <c r="R30" s="188" t="str">
        <f>IF(ISBLANK('C. Market conditions'!R3),"",IF(('C. Market conditions'!R3)&gt;=0.5*('Adapted questions and answers'!$AD20+'Adapted questions and answers'!$AC20),5,IF(('C. Market conditions'!R3)&gt;=0.5*('Adapted questions and answers'!$AC20+'Adapted questions and answers'!$AB20),4,IF(('C. Market conditions'!R3)&gt;=0.5*('Adapted questions and answers'!$AB20+'Adapted questions and answers'!$AA20),3,IF(('C. Market conditions'!R3)&gt;=0.5*('Adapted questions and answers'!$AA20+'Adapted questions and answers'!$Z20),2,1)))))</f>
        <v/>
      </c>
      <c r="S30" s="188" t="str">
        <f>IF(ISBLANK('C. Market conditions'!S3),"",IF(('C. Market conditions'!S3)&gt;=0.5*('Adapted questions and answers'!$AD20+'Adapted questions and answers'!$AC20),5,IF(('C. Market conditions'!S3)&gt;=0.5*('Adapted questions and answers'!$AC20+'Adapted questions and answers'!$AB20),4,IF(('C. Market conditions'!S3)&gt;=0.5*('Adapted questions and answers'!$AB20+'Adapted questions and answers'!$AA20),3,IF(('C. Market conditions'!S3)&gt;=0.5*('Adapted questions and answers'!$AA20+'Adapted questions and answers'!$Z20),2,1)))))</f>
        <v/>
      </c>
      <c r="T30" s="188" t="str">
        <f>IF(ISBLANK('C. Market conditions'!T3),"",IF(('C. Market conditions'!T3)&gt;=0.5*('Adapted questions and answers'!$AD20+'Adapted questions and answers'!$AC20),5,IF(('C. Market conditions'!T3)&gt;=0.5*('Adapted questions and answers'!$AC20+'Adapted questions and answers'!$AB20),4,IF(('C. Market conditions'!T3)&gt;=0.5*('Adapted questions and answers'!$AB20+'Adapted questions and answers'!$AA20),3,IF(('C. Market conditions'!T3)&gt;=0.5*('Adapted questions and answers'!$AA20+'Adapted questions and answers'!$Z20),2,1)))))</f>
        <v/>
      </c>
      <c r="U30" s="188" t="str">
        <f>IF(ISBLANK('C. Market conditions'!U3),"",IF(('C. Market conditions'!U3)&gt;=0.5*('Adapted questions and answers'!$AD20+'Adapted questions and answers'!$AC20),5,IF(('C. Market conditions'!U3)&gt;=0.5*('Adapted questions and answers'!$AC20+'Adapted questions and answers'!$AB20),4,IF(('C. Market conditions'!U3)&gt;=0.5*('Adapted questions and answers'!$AB20+'Adapted questions and answers'!$AA20),3,IF(('C. Market conditions'!U3)&gt;=0.5*('Adapted questions and answers'!$AA20+'Adapted questions and answers'!$Z20),2,1)))))</f>
        <v/>
      </c>
      <c r="V30" s="188" t="str">
        <f>IF(ISBLANK('C. Market conditions'!V3),"",IF(('C. Market conditions'!V3)&gt;=0.5*('Adapted questions and answers'!$AD20+'Adapted questions and answers'!$AC20),5,IF(('C. Market conditions'!V3)&gt;=0.5*('Adapted questions and answers'!$AC20+'Adapted questions and answers'!$AB20),4,IF(('C. Market conditions'!V3)&gt;=0.5*('Adapted questions and answers'!$AB20+'Adapted questions and answers'!$AA20),3,IF(('C. Market conditions'!V3)&gt;=0.5*('Adapted questions and answers'!$AA20+'Adapted questions and answers'!$Z20),2,1)))))</f>
        <v/>
      </c>
      <c r="W30" s="188" t="str">
        <f>IF(ISBLANK('C. Market conditions'!W3),"",IF(('C. Market conditions'!W3)&gt;=0.5*('Adapted questions and answers'!$AD20+'Adapted questions and answers'!$AC20),5,IF(('C. Market conditions'!W3)&gt;=0.5*('Adapted questions and answers'!$AC20+'Adapted questions and answers'!$AB20),4,IF(('C. Market conditions'!W3)&gt;=0.5*('Adapted questions and answers'!$AB20+'Adapted questions and answers'!$AA20),3,IF(('C. Market conditions'!W3)&gt;=0.5*('Adapted questions and answers'!$AA20+'Adapted questions and answers'!$Z20),2,1)))))</f>
        <v/>
      </c>
      <c r="X30" s="188" t="str">
        <f>IF(ISBLANK('C. Market conditions'!X3),"",IF(('C. Market conditions'!X3)&gt;=0.5*('Adapted questions and answers'!$AD20+'Adapted questions and answers'!$AC20),5,IF(('C. Market conditions'!X3)&gt;=0.5*('Adapted questions and answers'!$AC20+'Adapted questions and answers'!$AB20),4,IF(('C. Market conditions'!X3)&gt;=0.5*('Adapted questions and answers'!$AB20+'Adapted questions and answers'!$AA20),3,IF(('C. Market conditions'!X3)&gt;=0.5*('Adapted questions and answers'!$AA20+'Adapted questions and answers'!$Z20),2,1)))))</f>
        <v/>
      </c>
      <c r="Y30" s="188" t="str">
        <f>IF(ISBLANK('C. Market conditions'!Y3),"",IF(('C. Market conditions'!Y3)&gt;=0.5*('Adapted questions and answers'!$AD20+'Adapted questions and answers'!$AC20),5,IF(('C. Market conditions'!Y3)&gt;=0.5*('Adapted questions and answers'!$AC20+'Adapted questions and answers'!$AB20),4,IF(('C. Market conditions'!Y3)&gt;=0.5*('Adapted questions and answers'!$AB20+'Adapted questions and answers'!$AA20),3,IF(('C. Market conditions'!Y3)&gt;=0.5*('Adapted questions and answers'!$AA20+'Adapted questions and answers'!$Z20),2,1)))))</f>
        <v/>
      </c>
      <c r="Z30" s="188" t="str">
        <f>IF(ISBLANK('C. Market conditions'!Z3),"",IF(('C. Market conditions'!Z3)&gt;=0.5*('Adapted questions and answers'!$AD20+'Adapted questions and answers'!$AC20),5,IF(('C. Market conditions'!Z3)&gt;=0.5*('Adapted questions and answers'!$AC20+'Adapted questions and answers'!$AB20),4,IF(('C. Market conditions'!Z3)&gt;=0.5*('Adapted questions and answers'!$AB20+'Adapted questions and answers'!$AA20),3,IF(('C. Market conditions'!Z3)&gt;=0.5*('Adapted questions and answers'!$AA20+'Adapted questions and answers'!$Z20),2,1)))))</f>
        <v/>
      </c>
      <c r="AA30" s="188" t="str">
        <f>IF(ISBLANK('C. Market conditions'!AA3),"",IF(('C. Market conditions'!AA3)&gt;=0.5*('Adapted questions and answers'!$AD20+'Adapted questions and answers'!$AC20),5,IF(('C. Market conditions'!AA3)&gt;=0.5*('Adapted questions and answers'!$AC20+'Adapted questions and answers'!$AB20),4,IF(('C. Market conditions'!AA3)&gt;=0.5*('Adapted questions and answers'!$AB20+'Adapted questions and answers'!$AA20),3,IF(('C. Market conditions'!AA3)&gt;=0.5*('Adapted questions and answers'!$AA20+'Adapted questions and answers'!$Z20),2,1)))))</f>
        <v/>
      </c>
    </row>
    <row r="31" spans="1:27" ht="14.25" customHeight="1">
      <c r="A31" s="35" t="str">
        <f>'C. Market conditions'!$A4</f>
        <v>C3: What is the life expectancy of the patented technology in the market?</v>
      </c>
      <c r="B31" s="35" t="str">
        <f>LEFT(A31,4)&amp;'Adapted questions and answers'!H21</f>
        <v>C3: Life expectancy</v>
      </c>
      <c r="C31" s="188">
        <f>IF(ISBLANK('C. Market conditions'!C4),"",IF(('C. Market conditions'!C4)&gt;=0.5*('Adapted questions and answers'!$AD21+'Adapted questions and answers'!$AC21),5,IF(('C. Market conditions'!C4)&gt;=0.5*('Adapted questions and answers'!$AC21+'Adapted questions and answers'!$AB21),4,IF(('C. Market conditions'!C4)&gt;=0.5*('Adapted questions and answers'!$AB21+'Adapted questions and answers'!$AA21),3,IF(('C. Market conditions'!C4)&gt;=0.5*('Adapted questions and answers'!$AA21+'Adapted questions and answers'!$Z21),2,1)))))</f>
        <v>4</v>
      </c>
      <c r="D31" s="188">
        <f>IF(ISBLANK('C. Market conditions'!D4),"",IF(('C. Market conditions'!D4)&gt;=0.5*('Adapted questions and answers'!$AD21+'Adapted questions and answers'!$AC21),5,IF(('C. Market conditions'!D4)&gt;=0.5*('Adapted questions and answers'!$AC21+'Adapted questions and answers'!$AB21),4,IF(('C. Market conditions'!D4)&gt;=0.5*('Adapted questions and answers'!$AB21+'Adapted questions and answers'!$AA21),3,IF(('C. Market conditions'!D4)&gt;=0.5*('Adapted questions and answers'!$AA21+'Adapted questions and answers'!$Z21),2,1)))))</f>
        <v>3</v>
      </c>
      <c r="E31" s="188" t="str">
        <f>IF(ISBLANK('C. Market conditions'!E4),"",IF(('C. Market conditions'!E4)&gt;=0.5*('Adapted questions and answers'!$AD21+'Adapted questions and answers'!$AC21),5,IF(('C. Market conditions'!E4)&gt;=0.5*('Adapted questions and answers'!$AC21+'Adapted questions and answers'!$AB21),4,IF(('C. Market conditions'!E4)&gt;=0.5*('Adapted questions and answers'!$AB21+'Adapted questions and answers'!$AA21),3,IF(('C. Market conditions'!E4)&gt;=0.5*('Adapted questions and answers'!$AA21+'Adapted questions and answers'!$Z21),2,1)))))</f>
        <v/>
      </c>
      <c r="F31" s="188" t="str">
        <f>IF(ISBLANK('C. Market conditions'!F4),"",IF(('C. Market conditions'!F4)&gt;=0.5*('Adapted questions and answers'!$AD21+'Adapted questions and answers'!$AC21),5,IF(('C. Market conditions'!F4)&gt;=0.5*('Adapted questions and answers'!$AC21+'Adapted questions and answers'!$AB21),4,IF(('C. Market conditions'!F4)&gt;=0.5*('Adapted questions and answers'!$AB21+'Adapted questions and answers'!$AA21),3,IF(('C. Market conditions'!F4)&gt;=0.5*('Adapted questions and answers'!$AA21+'Adapted questions and answers'!$Z21),2,1)))))</f>
        <v/>
      </c>
      <c r="G31" s="188" t="str">
        <f>IF(ISBLANK('C. Market conditions'!G4),"",IF(('C. Market conditions'!G4)&gt;=0.5*('Adapted questions and answers'!$AD21+'Adapted questions and answers'!$AC21),5,IF(('C. Market conditions'!G4)&gt;=0.5*('Adapted questions and answers'!$AC21+'Adapted questions and answers'!$AB21),4,IF(('C. Market conditions'!G4)&gt;=0.5*('Adapted questions and answers'!$AB21+'Adapted questions and answers'!$AA21),3,IF(('C. Market conditions'!G4)&gt;=0.5*('Adapted questions and answers'!$AA21+'Adapted questions and answers'!$Z21),2,1)))))</f>
        <v/>
      </c>
      <c r="H31" s="188" t="str">
        <f>IF(ISBLANK('C. Market conditions'!H4),"",IF(('C. Market conditions'!H4)&gt;=0.5*('Adapted questions and answers'!$AD21+'Adapted questions and answers'!$AC21),5,IF(('C. Market conditions'!H4)&gt;=0.5*('Adapted questions and answers'!$AC21+'Adapted questions and answers'!$AB21),4,IF(('C. Market conditions'!H4)&gt;=0.5*('Adapted questions and answers'!$AB21+'Adapted questions and answers'!$AA21),3,IF(('C. Market conditions'!H4)&gt;=0.5*('Adapted questions and answers'!$AA21+'Adapted questions and answers'!$Z21),2,1)))))</f>
        <v/>
      </c>
      <c r="I31" s="188" t="str">
        <f>IF(ISBLANK('C. Market conditions'!I4),"",IF(('C. Market conditions'!I4)&gt;=0.5*('Adapted questions and answers'!$AD21+'Adapted questions and answers'!$AC21),5,IF(('C. Market conditions'!I4)&gt;=0.5*('Adapted questions and answers'!$AC21+'Adapted questions and answers'!$AB21),4,IF(('C. Market conditions'!I4)&gt;=0.5*('Adapted questions and answers'!$AB21+'Adapted questions and answers'!$AA21),3,IF(('C. Market conditions'!I4)&gt;=0.5*('Adapted questions and answers'!$AA21+'Adapted questions and answers'!$Z21),2,1)))))</f>
        <v/>
      </c>
      <c r="J31" s="188" t="str">
        <f>IF(ISBLANK('C. Market conditions'!J4),"",IF(('C. Market conditions'!J4)&gt;=0.5*('Adapted questions and answers'!$AD21+'Adapted questions and answers'!$AC21),5,IF(('C. Market conditions'!J4)&gt;=0.5*('Adapted questions and answers'!$AC21+'Adapted questions and answers'!$AB21),4,IF(('C. Market conditions'!J4)&gt;=0.5*('Adapted questions and answers'!$AB21+'Adapted questions and answers'!$AA21),3,IF(('C. Market conditions'!J4)&gt;=0.5*('Adapted questions and answers'!$AA21+'Adapted questions and answers'!$Z21),2,1)))))</f>
        <v/>
      </c>
      <c r="K31" s="188" t="str">
        <f>IF(ISBLANK('C. Market conditions'!K4),"",IF(('C. Market conditions'!K4)&gt;=0.5*('Adapted questions and answers'!$AD21+'Adapted questions and answers'!$AC21),5,IF(('C. Market conditions'!K4)&gt;=0.5*('Adapted questions and answers'!$AC21+'Adapted questions and answers'!$AB21),4,IF(('C. Market conditions'!K4)&gt;=0.5*('Adapted questions and answers'!$AB21+'Adapted questions and answers'!$AA21),3,IF(('C. Market conditions'!K4)&gt;=0.5*('Adapted questions and answers'!$AA21+'Adapted questions and answers'!$Z21),2,1)))))</f>
        <v/>
      </c>
      <c r="L31" s="188" t="str">
        <f>IF(ISBLANK('C. Market conditions'!L4),"",IF(('C. Market conditions'!L4)&gt;=0.5*('Adapted questions and answers'!$AD21+'Adapted questions and answers'!$AC21),5,IF(('C. Market conditions'!L4)&gt;=0.5*('Adapted questions and answers'!$AC21+'Adapted questions and answers'!$AB21),4,IF(('C. Market conditions'!L4)&gt;=0.5*('Adapted questions and answers'!$AB21+'Adapted questions and answers'!$AA21),3,IF(('C. Market conditions'!L4)&gt;=0.5*('Adapted questions and answers'!$AA21+'Adapted questions and answers'!$Z21),2,1)))))</f>
        <v/>
      </c>
      <c r="M31" s="188" t="str">
        <f>IF(ISBLANK('C. Market conditions'!M4),"",IF(('C. Market conditions'!M4)&gt;=0.5*('Adapted questions and answers'!$AD21+'Adapted questions and answers'!$AC21),5,IF(('C. Market conditions'!M4)&gt;=0.5*('Adapted questions and answers'!$AC21+'Adapted questions and answers'!$AB21),4,IF(('C. Market conditions'!M4)&gt;=0.5*('Adapted questions and answers'!$AB21+'Adapted questions and answers'!$AA21),3,IF(('C. Market conditions'!M4)&gt;=0.5*('Adapted questions and answers'!$AA21+'Adapted questions and answers'!$Z21),2,1)))))</f>
        <v/>
      </c>
      <c r="N31" s="188" t="str">
        <f>IF(ISBLANK('C. Market conditions'!N4),"",IF(('C. Market conditions'!N4)&gt;=0.5*('Adapted questions and answers'!$AD21+'Adapted questions and answers'!$AC21),5,IF(('C. Market conditions'!N4)&gt;=0.5*('Adapted questions and answers'!$AC21+'Adapted questions and answers'!$AB21),4,IF(('C. Market conditions'!N4)&gt;=0.5*('Adapted questions and answers'!$AB21+'Adapted questions and answers'!$AA21),3,IF(('C. Market conditions'!N4)&gt;=0.5*('Adapted questions and answers'!$AA21+'Adapted questions and answers'!$Z21),2,1)))))</f>
        <v/>
      </c>
      <c r="O31" s="188" t="str">
        <f>IF(ISBLANK('C. Market conditions'!O4),"",IF(('C. Market conditions'!O4)&gt;=0.5*('Adapted questions and answers'!$AD21+'Adapted questions and answers'!$AC21),5,IF(('C. Market conditions'!O4)&gt;=0.5*('Adapted questions and answers'!$AC21+'Adapted questions and answers'!$AB21),4,IF(('C. Market conditions'!O4)&gt;=0.5*('Adapted questions and answers'!$AB21+'Adapted questions and answers'!$AA21),3,IF(('C. Market conditions'!O4)&gt;=0.5*('Adapted questions and answers'!$AA21+'Adapted questions and answers'!$Z21),2,1)))))</f>
        <v/>
      </c>
      <c r="P31" s="188" t="str">
        <f>IF(ISBLANK('C. Market conditions'!P4),"",IF(('C. Market conditions'!P4)&gt;=0.5*('Adapted questions and answers'!$AD21+'Adapted questions and answers'!$AC21),5,IF(('C. Market conditions'!P4)&gt;=0.5*('Adapted questions and answers'!$AC21+'Adapted questions and answers'!$AB21),4,IF(('C. Market conditions'!P4)&gt;=0.5*('Adapted questions and answers'!$AB21+'Adapted questions and answers'!$AA21),3,IF(('C. Market conditions'!P4)&gt;=0.5*('Adapted questions and answers'!$AA21+'Adapted questions and answers'!$Z21),2,1)))))</f>
        <v/>
      </c>
      <c r="Q31" s="188" t="str">
        <f>IF(ISBLANK('C. Market conditions'!Q4),"",IF(('C. Market conditions'!Q4)&gt;=0.5*('Adapted questions and answers'!$AD21+'Adapted questions and answers'!$AC21),5,IF(('C. Market conditions'!Q4)&gt;=0.5*('Adapted questions and answers'!$AC21+'Adapted questions and answers'!$AB21),4,IF(('C. Market conditions'!Q4)&gt;=0.5*('Adapted questions and answers'!$AB21+'Adapted questions and answers'!$AA21),3,IF(('C. Market conditions'!Q4)&gt;=0.5*('Adapted questions and answers'!$AA21+'Adapted questions and answers'!$Z21),2,1)))))</f>
        <v/>
      </c>
      <c r="R31" s="188" t="str">
        <f>IF(ISBLANK('C. Market conditions'!R4),"",IF(('C. Market conditions'!R4)&gt;=0.5*('Adapted questions and answers'!$AD21+'Adapted questions and answers'!$AC21),5,IF(('C. Market conditions'!R4)&gt;=0.5*('Adapted questions and answers'!$AC21+'Adapted questions and answers'!$AB21),4,IF(('C. Market conditions'!R4)&gt;=0.5*('Adapted questions and answers'!$AB21+'Adapted questions and answers'!$AA21),3,IF(('C. Market conditions'!R4)&gt;=0.5*('Adapted questions and answers'!$AA21+'Adapted questions and answers'!$Z21),2,1)))))</f>
        <v/>
      </c>
      <c r="S31" s="188" t="str">
        <f>IF(ISBLANK('C. Market conditions'!S4),"",IF(('C. Market conditions'!S4)&gt;=0.5*('Adapted questions and answers'!$AD21+'Adapted questions and answers'!$AC21),5,IF(('C. Market conditions'!S4)&gt;=0.5*('Adapted questions and answers'!$AC21+'Adapted questions and answers'!$AB21),4,IF(('C. Market conditions'!S4)&gt;=0.5*('Adapted questions and answers'!$AB21+'Adapted questions and answers'!$AA21),3,IF(('C. Market conditions'!S4)&gt;=0.5*('Adapted questions and answers'!$AA21+'Adapted questions and answers'!$Z21),2,1)))))</f>
        <v/>
      </c>
      <c r="T31" s="188" t="str">
        <f>IF(ISBLANK('C. Market conditions'!T4),"",IF(('C. Market conditions'!T4)&gt;=0.5*('Adapted questions and answers'!$AD21+'Adapted questions and answers'!$AC21),5,IF(('C. Market conditions'!T4)&gt;=0.5*('Adapted questions and answers'!$AC21+'Adapted questions and answers'!$AB21),4,IF(('C. Market conditions'!T4)&gt;=0.5*('Adapted questions and answers'!$AB21+'Adapted questions and answers'!$AA21),3,IF(('C. Market conditions'!T4)&gt;=0.5*('Adapted questions and answers'!$AA21+'Adapted questions and answers'!$Z21),2,1)))))</f>
        <v/>
      </c>
      <c r="U31" s="188" t="str">
        <f>IF(ISBLANK('C. Market conditions'!U4),"",IF(('C. Market conditions'!U4)&gt;=0.5*('Adapted questions and answers'!$AD21+'Adapted questions and answers'!$AC21),5,IF(('C. Market conditions'!U4)&gt;=0.5*('Adapted questions and answers'!$AC21+'Adapted questions and answers'!$AB21),4,IF(('C. Market conditions'!U4)&gt;=0.5*('Adapted questions and answers'!$AB21+'Adapted questions and answers'!$AA21),3,IF(('C. Market conditions'!U4)&gt;=0.5*('Adapted questions and answers'!$AA21+'Adapted questions and answers'!$Z21),2,1)))))</f>
        <v/>
      </c>
      <c r="V31" s="188" t="str">
        <f>IF(ISBLANK('C. Market conditions'!V4),"",IF(('C. Market conditions'!V4)&gt;=0.5*('Adapted questions and answers'!$AD21+'Adapted questions and answers'!$AC21),5,IF(('C. Market conditions'!V4)&gt;=0.5*('Adapted questions and answers'!$AC21+'Adapted questions and answers'!$AB21),4,IF(('C. Market conditions'!V4)&gt;=0.5*('Adapted questions and answers'!$AB21+'Adapted questions and answers'!$AA21),3,IF(('C. Market conditions'!V4)&gt;=0.5*('Adapted questions and answers'!$AA21+'Adapted questions and answers'!$Z21),2,1)))))</f>
        <v/>
      </c>
      <c r="W31" s="188" t="str">
        <f>IF(ISBLANK('C. Market conditions'!W4),"",IF(('C. Market conditions'!W4)&gt;=0.5*('Adapted questions and answers'!$AD21+'Adapted questions and answers'!$AC21),5,IF(('C. Market conditions'!W4)&gt;=0.5*('Adapted questions and answers'!$AC21+'Adapted questions and answers'!$AB21),4,IF(('C. Market conditions'!W4)&gt;=0.5*('Adapted questions and answers'!$AB21+'Adapted questions and answers'!$AA21),3,IF(('C. Market conditions'!W4)&gt;=0.5*('Adapted questions and answers'!$AA21+'Adapted questions and answers'!$Z21),2,1)))))</f>
        <v/>
      </c>
      <c r="X31" s="188" t="str">
        <f>IF(ISBLANK('C. Market conditions'!X4),"",IF(('C. Market conditions'!X4)&gt;=0.5*('Adapted questions and answers'!$AD21+'Adapted questions and answers'!$AC21),5,IF(('C. Market conditions'!X4)&gt;=0.5*('Adapted questions and answers'!$AC21+'Adapted questions and answers'!$AB21),4,IF(('C. Market conditions'!X4)&gt;=0.5*('Adapted questions and answers'!$AB21+'Adapted questions and answers'!$AA21),3,IF(('C. Market conditions'!X4)&gt;=0.5*('Adapted questions and answers'!$AA21+'Adapted questions and answers'!$Z21),2,1)))))</f>
        <v/>
      </c>
      <c r="Y31" s="188" t="str">
        <f>IF(ISBLANK('C. Market conditions'!Y4),"",IF(('C. Market conditions'!Y4)&gt;=0.5*('Adapted questions and answers'!$AD21+'Adapted questions and answers'!$AC21),5,IF(('C. Market conditions'!Y4)&gt;=0.5*('Adapted questions and answers'!$AC21+'Adapted questions and answers'!$AB21),4,IF(('C. Market conditions'!Y4)&gt;=0.5*('Adapted questions and answers'!$AB21+'Adapted questions and answers'!$AA21),3,IF(('C. Market conditions'!Y4)&gt;=0.5*('Adapted questions and answers'!$AA21+'Adapted questions and answers'!$Z21),2,1)))))</f>
        <v/>
      </c>
      <c r="Z31" s="188" t="str">
        <f>IF(ISBLANK('C. Market conditions'!Z4),"",IF(('C. Market conditions'!Z4)&gt;=0.5*('Adapted questions and answers'!$AD21+'Adapted questions and answers'!$AC21),5,IF(('C. Market conditions'!Z4)&gt;=0.5*('Adapted questions and answers'!$AC21+'Adapted questions and answers'!$AB21),4,IF(('C. Market conditions'!Z4)&gt;=0.5*('Adapted questions and answers'!$AB21+'Adapted questions and answers'!$AA21),3,IF(('C. Market conditions'!Z4)&gt;=0.5*('Adapted questions and answers'!$AA21+'Adapted questions and answers'!$Z21),2,1)))))</f>
        <v/>
      </c>
      <c r="AA31" s="188" t="str">
        <f>IF(ISBLANK('C. Market conditions'!AA4),"",IF(('C. Market conditions'!AA4)&gt;=0.5*('Adapted questions and answers'!$AD21+'Adapted questions and answers'!$AC21),5,IF(('C. Market conditions'!AA4)&gt;=0.5*('Adapted questions and answers'!$AC21+'Adapted questions and answers'!$AB21),4,IF(('C. Market conditions'!AA4)&gt;=0.5*('Adapted questions and answers'!$AB21+'Adapted questions and answers'!$AA21),3,IF(('C. Market conditions'!AA4)&gt;=0.5*('Adapted questions and answers'!$AA21+'Adapted questions and answers'!$Z21),2,1)))))</f>
        <v/>
      </c>
    </row>
    <row r="32" spans="1:27" ht="14.25" customHeight="1">
      <c r="A32" s="35" t="str">
        <f>'C. Market conditions'!$A5</f>
        <v>C4: Are competitive or substitute products active in the market?</v>
      </c>
      <c r="B32" s="35" t="str">
        <f>LEFT(A32,4)&amp;'Adapted questions and answers'!H22</f>
        <v>C4: Competitive/substitute products</v>
      </c>
      <c r="C32" s="188">
        <f>IF('C. Market conditions'!C5='Adapted questions and answers'!$J22,1,IF('C. Market conditions'!C5='Adapted questions and answers'!$K22,2,IF('C. Market conditions'!C5='Adapted questions and answers'!$L22,3,IF('C. Market conditions'!C5='Adapted questions and answers'!$M22,4,IF('C. Market conditions'!C5='Adapted questions and answers'!$N22,5,"")))))</f>
        <v>1</v>
      </c>
      <c r="D32" s="188">
        <f>IF('C. Market conditions'!D5='Adapted questions and answers'!$J22,1,IF('C. Market conditions'!D5='Adapted questions and answers'!$K22,2,IF('C. Market conditions'!D5='Adapted questions and answers'!$L22,3,IF('C. Market conditions'!D5='Adapted questions and answers'!$M22,4,IF('C. Market conditions'!D5='Adapted questions and answers'!$N22,5,"")))))</f>
        <v>4</v>
      </c>
      <c r="E32" s="188" t="str">
        <f>IF('C. Market conditions'!E5='Adapted questions and answers'!$J22,1,IF('C. Market conditions'!E5='Adapted questions and answers'!$K22,2,IF('C. Market conditions'!E5='Adapted questions and answers'!$L22,3,IF('C. Market conditions'!E5='Adapted questions and answers'!$M22,4,IF('C. Market conditions'!E5='Adapted questions and answers'!$N22,5,"")))))</f>
        <v/>
      </c>
      <c r="F32" s="188" t="str">
        <f>IF('C. Market conditions'!F5='Adapted questions and answers'!$J22,1,IF('C. Market conditions'!F5='Adapted questions and answers'!$K22,2,IF('C. Market conditions'!F5='Adapted questions and answers'!$L22,3,IF('C. Market conditions'!F5='Adapted questions and answers'!$M22,4,IF('C. Market conditions'!F5='Adapted questions and answers'!$N22,5,"")))))</f>
        <v/>
      </c>
      <c r="G32" s="188" t="str">
        <f>IF('C. Market conditions'!G5='Adapted questions and answers'!$J22,1,IF('C. Market conditions'!G5='Adapted questions and answers'!$K22,2,IF('C. Market conditions'!G5='Adapted questions and answers'!$L22,3,IF('C. Market conditions'!G5='Adapted questions and answers'!$M22,4,IF('C. Market conditions'!G5='Adapted questions and answers'!$N22,5,"")))))</f>
        <v/>
      </c>
      <c r="H32" s="188" t="str">
        <f>IF('C. Market conditions'!H5='Adapted questions and answers'!$J22,1,IF('C. Market conditions'!H5='Adapted questions and answers'!$K22,2,IF('C. Market conditions'!H5='Adapted questions and answers'!$L22,3,IF('C. Market conditions'!H5='Adapted questions and answers'!$M22,4,IF('C. Market conditions'!H5='Adapted questions and answers'!$N22,5,"")))))</f>
        <v/>
      </c>
      <c r="I32" s="188" t="str">
        <f>IF('C. Market conditions'!I5='Adapted questions and answers'!$J22,1,IF('C. Market conditions'!I5='Adapted questions and answers'!$K22,2,IF('C. Market conditions'!I5='Adapted questions and answers'!$L22,3,IF('C. Market conditions'!I5='Adapted questions and answers'!$M22,4,IF('C. Market conditions'!I5='Adapted questions and answers'!$N22,5,"")))))</f>
        <v/>
      </c>
      <c r="J32" s="188" t="str">
        <f>IF('C. Market conditions'!J5='Adapted questions and answers'!$J22,1,IF('C. Market conditions'!J5='Adapted questions and answers'!$K22,2,IF('C. Market conditions'!J5='Adapted questions and answers'!$L22,3,IF('C. Market conditions'!J5='Adapted questions and answers'!$M22,4,IF('C. Market conditions'!J5='Adapted questions and answers'!$N22,5,"")))))</f>
        <v/>
      </c>
      <c r="K32" s="188" t="str">
        <f>IF('C. Market conditions'!K5='Adapted questions and answers'!$J22,1,IF('C. Market conditions'!K5='Adapted questions and answers'!$K22,2,IF('C. Market conditions'!K5='Adapted questions and answers'!$L22,3,IF('C. Market conditions'!K5='Adapted questions and answers'!$M22,4,IF('C. Market conditions'!K5='Adapted questions and answers'!$N22,5,"")))))</f>
        <v/>
      </c>
      <c r="L32" s="188" t="str">
        <f>IF('C. Market conditions'!L5='Adapted questions and answers'!$J22,1,IF('C. Market conditions'!L5='Adapted questions and answers'!$K22,2,IF('C. Market conditions'!L5='Adapted questions and answers'!$L22,3,IF('C. Market conditions'!L5='Adapted questions and answers'!$M22,4,IF('C. Market conditions'!L5='Adapted questions and answers'!$N22,5,"")))))</f>
        <v/>
      </c>
      <c r="M32" s="188" t="str">
        <f>IF('C. Market conditions'!M5='Adapted questions and answers'!$J22,1,IF('C. Market conditions'!M5='Adapted questions and answers'!$K22,2,IF('C. Market conditions'!M5='Adapted questions and answers'!$L22,3,IF('C. Market conditions'!M5='Adapted questions and answers'!$M22,4,IF('C. Market conditions'!M5='Adapted questions and answers'!$N22,5,"")))))</f>
        <v/>
      </c>
      <c r="N32" s="188" t="str">
        <f>IF('C. Market conditions'!N5='Adapted questions and answers'!$J22,1,IF('C. Market conditions'!N5='Adapted questions and answers'!$K22,2,IF('C. Market conditions'!N5='Adapted questions and answers'!$L22,3,IF('C. Market conditions'!N5='Adapted questions and answers'!$M22,4,IF('C. Market conditions'!N5='Adapted questions and answers'!$N22,5,"")))))</f>
        <v/>
      </c>
      <c r="O32" s="188" t="str">
        <f>IF('C. Market conditions'!O5='Adapted questions and answers'!$J22,1,IF('C. Market conditions'!O5='Adapted questions and answers'!$K22,2,IF('C. Market conditions'!O5='Adapted questions and answers'!$L22,3,IF('C. Market conditions'!O5='Adapted questions and answers'!$M22,4,IF('C. Market conditions'!O5='Adapted questions and answers'!$N22,5,"")))))</f>
        <v/>
      </c>
      <c r="P32" s="188" t="str">
        <f>IF('C. Market conditions'!P5='Adapted questions and answers'!$J22,1,IF('C. Market conditions'!P5='Adapted questions and answers'!$K22,2,IF('C. Market conditions'!P5='Adapted questions and answers'!$L22,3,IF('C. Market conditions'!P5='Adapted questions and answers'!$M22,4,IF('C. Market conditions'!P5='Adapted questions and answers'!$N22,5,"")))))</f>
        <v/>
      </c>
      <c r="Q32" s="188" t="str">
        <f>IF('C. Market conditions'!Q5='Adapted questions and answers'!$J22,1,IF('C. Market conditions'!Q5='Adapted questions and answers'!$K22,2,IF('C. Market conditions'!Q5='Adapted questions and answers'!$L22,3,IF('C. Market conditions'!Q5='Adapted questions and answers'!$M22,4,IF('C. Market conditions'!Q5='Adapted questions and answers'!$N22,5,"")))))</f>
        <v/>
      </c>
      <c r="R32" s="188" t="str">
        <f>IF('C. Market conditions'!R5='Adapted questions and answers'!$J22,1,IF('C. Market conditions'!R5='Adapted questions and answers'!$K22,2,IF('C. Market conditions'!R5='Adapted questions and answers'!$L22,3,IF('C. Market conditions'!R5='Adapted questions and answers'!$M22,4,IF('C. Market conditions'!R5='Adapted questions and answers'!$N22,5,"")))))</f>
        <v/>
      </c>
      <c r="S32" s="188" t="str">
        <f>IF('C. Market conditions'!S5='Adapted questions and answers'!$J22,1,IF('C. Market conditions'!S5='Adapted questions and answers'!$K22,2,IF('C. Market conditions'!S5='Adapted questions and answers'!$L22,3,IF('C. Market conditions'!S5='Adapted questions and answers'!$M22,4,IF('C. Market conditions'!S5='Adapted questions and answers'!$N22,5,"")))))</f>
        <v/>
      </c>
      <c r="T32" s="188" t="str">
        <f>IF('C. Market conditions'!T5='Adapted questions and answers'!$J22,1,IF('C. Market conditions'!T5='Adapted questions and answers'!$K22,2,IF('C. Market conditions'!T5='Adapted questions and answers'!$L22,3,IF('C. Market conditions'!T5='Adapted questions and answers'!$M22,4,IF('C. Market conditions'!T5='Adapted questions and answers'!$N22,5,"")))))</f>
        <v/>
      </c>
      <c r="U32" s="188" t="str">
        <f>IF('C. Market conditions'!U5='Adapted questions and answers'!$J22,1,IF('C. Market conditions'!U5='Adapted questions and answers'!$K22,2,IF('C. Market conditions'!U5='Adapted questions and answers'!$L22,3,IF('C. Market conditions'!U5='Adapted questions and answers'!$M22,4,IF('C. Market conditions'!U5='Adapted questions and answers'!$N22,5,"")))))</f>
        <v/>
      </c>
      <c r="V32" s="188" t="str">
        <f>IF('C. Market conditions'!V5='Adapted questions and answers'!$J22,1,IF('C. Market conditions'!V5='Adapted questions and answers'!$K22,2,IF('C. Market conditions'!V5='Adapted questions and answers'!$L22,3,IF('C. Market conditions'!V5='Adapted questions and answers'!$M22,4,IF('C. Market conditions'!V5='Adapted questions and answers'!$N22,5,"")))))</f>
        <v/>
      </c>
      <c r="W32" s="188" t="str">
        <f>IF('C. Market conditions'!W5='Adapted questions and answers'!$J22,1,IF('C. Market conditions'!W5='Adapted questions and answers'!$K22,2,IF('C. Market conditions'!W5='Adapted questions and answers'!$L22,3,IF('C. Market conditions'!W5='Adapted questions and answers'!$M22,4,IF('C. Market conditions'!W5='Adapted questions and answers'!$N22,5,"")))))</f>
        <v/>
      </c>
      <c r="X32" s="188" t="str">
        <f>IF('C. Market conditions'!X5='Adapted questions and answers'!$J22,1,IF('C. Market conditions'!X5='Adapted questions and answers'!$K22,2,IF('C. Market conditions'!X5='Adapted questions and answers'!$L22,3,IF('C. Market conditions'!X5='Adapted questions and answers'!$M22,4,IF('C. Market conditions'!X5='Adapted questions and answers'!$N22,5,"")))))</f>
        <v/>
      </c>
      <c r="Y32" s="188" t="str">
        <f>IF('C. Market conditions'!Y5='Adapted questions and answers'!$J22,1,IF('C. Market conditions'!Y5='Adapted questions and answers'!$K22,2,IF('C. Market conditions'!Y5='Adapted questions and answers'!$L22,3,IF('C. Market conditions'!Y5='Adapted questions and answers'!$M22,4,IF('C. Market conditions'!Y5='Adapted questions and answers'!$N22,5,"")))))</f>
        <v/>
      </c>
      <c r="Z32" s="188" t="str">
        <f>IF('C. Market conditions'!Z5='Adapted questions and answers'!$J22,1,IF('C. Market conditions'!Z5='Adapted questions and answers'!$K22,2,IF('C. Market conditions'!Z5='Adapted questions and answers'!$L22,3,IF('C. Market conditions'!Z5='Adapted questions and answers'!$M22,4,IF('C. Market conditions'!Z5='Adapted questions and answers'!$N22,5,"")))))</f>
        <v/>
      </c>
      <c r="AA32" s="188" t="str">
        <f>IF('C. Market conditions'!AA5='Adapted questions and answers'!$J22,1,IF('C. Market conditions'!AA5='Adapted questions and answers'!$K22,2,IF('C. Market conditions'!AA5='Adapted questions and answers'!$L22,3,IF('C. Market conditions'!AA5='Adapted questions and answers'!$M22,4,IF('C. Market conditions'!AA5='Adapted questions and answers'!$N22,5,"")))))</f>
        <v/>
      </c>
    </row>
    <row r="33" spans="1:27" ht="14.25" customHeight="1">
      <c r="A33" s="35" t="str">
        <f>'C. Market conditions'!$A6</f>
        <v>C5: What ultimate sales price is the consumer willing to pay compared to existing known products?</v>
      </c>
      <c r="B33" s="35" t="str">
        <f>LEFT(A33,4)&amp;'Adapted questions and answers'!H23</f>
        <v>C5: Attainable ultimate sales price</v>
      </c>
      <c r="C33" s="188">
        <f>IF('C. Market conditions'!C6='Adapted questions and answers'!$J23,1,IF('C. Market conditions'!C6='Adapted questions and answers'!$K23,2,IF('C. Market conditions'!C6='Adapted questions and answers'!$L23,3,IF('C. Market conditions'!C6='Adapted questions and answers'!$M23,4,IF('C. Market conditions'!C6='Adapted questions and answers'!$N23,5,"")))))</f>
        <v>2</v>
      </c>
      <c r="D33" s="188">
        <f>IF('C. Market conditions'!D6='Adapted questions and answers'!$J23,1,IF('C. Market conditions'!D6='Adapted questions and answers'!$K23,2,IF('C. Market conditions'!D6='Adapted questions and answers'!$L23,3,IF('C. Market conditions'!D6='Adapted questions and answers'!$M23,4,IF('C. Market conditions'!D6='Adapted questions and answers'!$N23,5,"")))))</f>
        <v>5</v>
      </c>
      <c r="E33" s="188" t="str">
        <f>IF('C. Market conditions'!E6='Adapted questions and answers'!$J23,1,IF('C. Market conditions'!E6='Adapted questions and answers'!$K23,2,IF('C. Market conditions'!E6='Adapted questions and answers'!$L23,3,IF('C. Market conditions'!E6='Adapted questions and answers'!$M23,4,IF('C. Market conditions'!E6='Adapted questions and answers'!$N23,5,"")))))</f>
        <v/>
      </c>
      <c r="F33" s="188" t="str">
        <f>IF('C. Market conditions'!F6='Adapted questions and answers'!$J23,1,IF('C. Market conditions'!F6='Adapted questions and answers'!$K23,2,IF('C. Market conditions'!F6='Adapted questions and answers'!$L23,3,IF('C. Market conditions'!F6='Adapted questions and answers'!$M23,4,IF('C. Market conditions'!F6='Adapted questions and answers'!$N23,5,"")))))</f>
        <v/>
      </c>
      <c r="G33" s="188" t="str">
        <f>IF('C. Market conditions'!G6='Adapted questions and answers'!$J23,1,IF('C. Market conditions'!G6='Adapted questions and answers'!$K23,2,IF('C. Market conditions'!G6='Adapted questions and answers'!$L23,3,IF('C. Market conditions'!G6='Adapted questions and answers'!$M23,4,IF('C. Market conditions'!G6='Adapted questions and answers'!$N23,5,"")))))</f>
        <v/>
      </c>
      <c r="H33" s="188" t="str">
        <f>IF('C. Market conditions'!H6='Adapted questions and answers'!$J23,1,IF('C. Market conditions'!H6='Adapted questions and answers'!$K23,2,IF('C. Market conditions'!H6='Adapted questions and answers'!$L23,3,IF('C. Market conditions'!H6='Adapted questions and answers'!$M23,4,IF('C. Market conditions'!H6='Adapted questions and answers'!$N23,5,"")))))</f>
        <v/>
      </c>
      <c r="I33" s="188" t="str">
        <f>IF('C. Market conditions'!I6='Adapted questions and answers'!$J23,1,IF('C. Market conditions'!I6='Adapted questions and answers'!$K23,2,IF('C. Market conditions'!I6='Adapted questions and answers'!$L23,3,IF('C. Market conditions'!I6='Adapted questions and answers'!$M23,4,IF('C. Market conditions'!I6='Adapted questions and answers'!$N23,5,"")))))</f>
        <v/>
      </c>
      <c r="J33" s="188" t="str">
        <f>IF('C. Market conditions'!J6='Adapted questions and answers'!$J23,1,IF('C. Market conditions'!J6='Adapted questions and answers'!$K23,2,IF('C. Market conditions'!J6='Adapted questions and answers'!$L23,3,IF('C. Market conditions'!J6='Adapted questions and answers'!$M23,4,IF('C. Market conditions'!J6='Adapted questions and answers'!$N23,5,"")))))</f>
        <v/>
      </c>
      <c r="K33" s="188" t="str">
        <f>IF('C. Market conditions'!K6='Adapted questions and answers'!$J23,1,IF('C. Market conditions'!K6='Adapted questions and answers'!$K23,2,IF('C. Market conditions'!K6='Adapted questions and answers'!$L23,3,IF('C. Market conditions'!K6='Adapted questions and answers'!$M23,4,IF('C. Market conditions'!K6='Adapted questions and answers'!$N23,5,"")))))</f>
        <v/>
      </c>
      <c r="L33" s="188" t="str">
        <f>IF('C. Market conditions'!L6='Adapted questions and answers'!$J23,1,IF('C. Market conditions'!L6='Adapted questions and answers'!$K23,2,IF('C. Market conditions'!L6='Adapted questions and answers'!$L23,3,IF('C. Market conditions'!L6='Adapted questions and answers'!$M23,4,IF('C. Market conditions'!L6='Adapted questions and answers'!$N23,5,"")))))</f>
        <v/>
      </c>
      <c r="M33" s="188" t="str">
        <f>IF('C. Market conditions'!M6='Adapted questions and answers'!$J23,1,IF('C. Market conditions'!M6='Adapted questions and answers'!$K23,2,IF('C. Market conditions'!M6='Adapted questions and answers'!$L23,3,IF('C. Market conditions'!M6='Adapted questions and answers'!$M23,4,IF('C. Market conditions'!M6='Adapted questions and answers'!$N23,5,"")))))</f>
        <v/>
      </c>
      <c r="N33" s="188" t="str">
        <f>IF('C. Market conditions'!N6='Adapted questions and answers'!$J23,1,IF('C. Market conditions'!N6='Adapted questions and answers'!$K23,2,IF('C. Market conditions'!N6='Adapted questions and answers'!$L23,3,IF('C. Market conditions'!N6='Adapted questions and answers'!$M23,4,IF('C. Market conditions'!N6='Adapted questions and answers'!$N23,5,"")))))</f>
        <v/>
      </c>
      <c r="O33" s="188" t="str">
        <f>IF('C. Market conditions'!O6='Adapted questions and answers'!$J23,1,IF('C. Market conditions'!O6='Adapted questions and answers'!$K23,2,IF('C. Market conditions'!O6='Adapted questions and answers'!$L23,3,IF('C. Market conditions'!O6='Adapted questions and answers'!$M23,4,IF('C. Market conditions'!O6='Adapted questions and answers'!$N23,5,"")))))</f>
        <v/>
      </c>
      <c r="P33" s="188" t="str">
        <f>IF('C. Market conditions'!P6='Adapted questions and answers'!$J23,1,IF('C. Market conditions'!P6='Adapted questions and answers'!$K23,2,IF('C. Market conditions'!P6='Adapted questions and answers'!$L23,3,IF('C. Market conditions'!P6='Adapted questions and answers'!$M23,4,IF('C. Market conditions'!P6='Adapted questions and answers'!$N23,5,"")))))</f>
        <v/>
      </c>
      <c r="Q33" s="188" t="str">
        <f>IF('C. Market conditions'!Q6='Adapted questions and answers'!$J23,1,IF('C. Market conditions'!Q6='Adapted questions and answers'!$K23,2,IF('C. Market conditions'!Q6='Adapted questions and answers'!$L23,3,IF('C. Market conditions'!Q6='Adapted questions and answers'!$M23,4,IF('C. Market conditions'!Q6='Adapted questions and answers'!$N23,5,"")))))</f>
        <v/>
      </c>
      <c r="R33" s="188" t="str">
        <f>IF('C. Market conditions'!R6='Adapted questions and answers'!$J23,1,IF('C. Market conditions'!R6='Adapted questions and answers'!$K23,2,IF('C. Market conditions'!R6='Adapted questions and answers'!$L23,3,IF('C. Market conditions'!R6='Adapted questions and answers'!$M23,4,IF('C. Market conditions'!R6='Adapted questions and answers'!$N23,5,"")))))</f>
        <v/>
      </c>
      <c r="S33" s="188" t="str">
        <f>IF('C. Market conditions'!S6='Adapted questions and answers'!$J23,1,IF('C. Market conditions'!S6='Adapted questions and answers'!$K23,2,IF('C. Market conditions'!S6='Adapted questions and answers'!$L23,3,IF('C. Market conditions'!S6='Adapted questions and answers'!$M23,4,IF('C. Market conditions'!S6='Adapted questions and answers'!$N23,5,"")))))</f>
        <v/>
      </c>
      <c r="T33" s="188" t="str">
        <f>IF('C. Market conditions'!T6='Adapted questions and answers'!$J23,1,IF('C. Market conditions'!T6='Adapted questions and answers'!$K23,2,IF('C. Market conditions'!T6='Adapted questions and answers'!$L23,3,IF('C. Market conditions'!T6='Adapted questions and answers'!$M23,4,IF('C. Market conditions'!T6='Adapted questions and answers'!$N23,5,"")))))</f>
        <v/>
      </c>
      <c r="U33" s="188" t="str">
        <f>IF('C. Market conditions'!U6='Adapted questions and answers'!$J23,1,IF('C. Market conditions'!U6='Adapted questions and answers'!$K23,2,IF('C. Market conditions'!U6='Adapted questions and answers'!$L23,3,IF('C. Market conditions'!U6='Adapted questions and answers'!$M23,4,IF('C. Market conditions'!U6='Adapted questions and answers'!$N23,5,"")))))</f>
        <v/>
      </c>
      <c r="V33" s="188" t="str">
        <f>IF('C. Market conditions'!V6='Adapted questions and answers'!$J23,1,IF('C. Market conditions'!V6='Adapted questions and answers'!$K23,2,IF('C. Market conditions'!V6='Adapted questions and answers'!$L23,3,IF('C. Market conditions'!V6='Adapted questions and answers'!$M23,4,IF('C. Market conditions'!V6='Adapted questions and answers'!$N23,5,"")))))</f>
        <v/>
      </c>
      <c r="W33" s="188" t="str">
        <f>IF('C. Market conditions'!W6='Adapted questions and answers'!$J23,1,IF('C. Market conditions'!W6='Adapted questions and answers'!$K23,2,IF('C. Market conditions'!W6='Adapted questions and answers'!$L23,3,IF('C. Market conditions'!W6='Adapted questions and answers'!$M23,4,IF('C. Market conditions'!W6='Adapted questions and answers'!$N23,5,"")))))</f>
        <v/>
      </c>
      <c r="X33" s="188" t="str">
        <f>IF('C. Market conditions'!X6='Adapted questions and answers'!$J23,1,IF('C. Market conditions'!X6='Adapted questions and answers'!$K23,2,IF('C. Market conditions'!X6='Adapted questions and answers'!$L23,3,IF('C. Market conditions'!X6='Adapted questions and answers'!$M23,4,IF('C. Market conditions'!X6='Adapted questions and answers'!$N23,5,"")))))</f>
        <v/>
      </c>
      <c r="Y33" s="188" t="str">
        <f>IF('C. Market conditions'!Y6='Adapted questions and answers'!$J23,1,IF('C. Market conditions'!Y6='Adapted questions and answers'!$K23,2,IF('C. Market conditions'!Y6='Adapted questions and answers'!$L23,3,IF('C. Market conditions'!Y6='Adapted questions and answers'!$M23,4,IF('C. Market conditions'!Y6='Adapted questions and answers'!$N23,5,"")))))</f>
        <v/>
      </c>
      <c r="Z33" s="188" t="str">
        <f>IF('C. Market conditions'!Z6='Adapted questions and answers'!$J23,1,IF('C. Market conditions'!Z6='Adapted questions and answers'!$K23,2,IF('C. Market conditions'!Z6='Adapted questions and answers'!$L23,3,IF('C. Market conditions'!Z6='Adapted questions and answers'!$M23,4,IF('C. Market conditions'!Z6='Adapted questions and answers'!$N23,5,"")))))</f>
        <v/>
      </c>
      <c r="AA33" s="188" t="str">
        <f>IF('C. Market conditions'!AA6='Adapted questions and answers'!$J23,1,IF('C. Market conditions'!AA6='Adapted questions and answers'!$K23,2,IF('C. Market conditions'!AA6='Adapted questions and answers'!$L23,3,IF('C. Market conditions'!AA6='Adapted questions and answers'!$M23,4,IF('C. Market conditions'!AA6='Adapted questions and answers'!$N23,5,"")))))</f>
        <v/>
      </c>
    </row>
    <row r="34" spans="1:27" ht="14.25" customHeight="1">
      <c r="A34" s="35" t="str">
        <f>'C. Market conditions'!$A7</f>
        <v>C6: What is the potential extra turnover to be obtained within the business area when utilising the patented technology?</v>
      </c>
      <c r="B34" s="35" t="str">
        <f>LEFT(A34,4)&amp;'Adapted questions and answers'!H24</f>
        <v>C6: Potential extra turnover</v>
      </c>
      <c r="C34" s="188">
        <f>IF(ISBLANK('C. Market conditions'!C7),"",IF(('C. Market conditions'!C7)&gt;=0.5*('Adapted questions and answers'!$AD24+'Adapted questions and answers'!$AC24),5,IF(('C. Market conditions'!C7)&gt;=0.5*('Adapted questions and answers'!$AC24+'Adapted questions and answers'!$AB24),4,IF(('C. Market conditions'!C7)&gt;=0.5*('Adapted questions and answers'!$AB24+'Adapted questions and answers'!$AA24),3,IF(('C. Market conditions'!C7)&gt;=0.5*('Adapted questions and answers'!$AA24+'Adapted questions and answers'!$Z24),2,1)))))</f>
        <v>4</v>
      </c>
      <c r="D34" s="188">
        <f>IF(ISBLANK('C. Market conditions'!D7),"",IF(('C. Market conditions'!D7)&gt;=0.5*('Adapted questions and answers'!$AD24+'Adapted questions and answers'!$AC24),5,IF(('C. Market conditions'!D7)&gt;=0.5*('Adapted questions and answers'!$AC24+'Adapted questions and answers'!$AB24),4,IF(('C. Market conditions'!D7)&gt;=0.5*('Adapted questions and answers'!$AB24+'Adapted questions and answers'!$AA24),3,IF(('C. Market conditions'!D7)&gt;=0.5*('Adapted questions and answers'!$AA24+'Adapted questions and answers'!$Z24),2,1)))))</f>
        <v>4</v>
      </c>
      <c r="E34" s="188" t="str">
        <f>IF(ISBLANK('C. Market conditions'!E7),"",IF(('C. Market conditions'!E7)&gt;=0.5*('Adapted questions and answers'!$AD24+'Adapted questions and answers'!$AC24),5,IF(('C. Market conditions'!E7)&gt;=0.5*('Adapted questions and answers'!$AC24+'Adapted questions and answers'!$AB24),4,IF(('C. Market conditions'!E7)&gt;=0.5*('Adapted questions and answers'!$AB24+'Adapted questions and answers'!$AA24),3,IF(('C. Market conditions'!E7)&gt;=0.5*('Adapted questions and answers'!$AA24+'Adapted questions and answers'!$Z24),2,1)))))</f>
        <v/>
      </c>
      <c r="F34" s="188" t="str">
        <f>IF(ISBLANK('C. Market conditions'!F7),"",IF(('C. Market conditions'!F7)&gt;=0.5*('Adapted questions and answers'!$AD24+'Adapted questions and answers'!$AC24),5,IF(('C. Market conditions'!F7)&gt;=0.5*('Adapted questions and answers'!$AC24+'Adapted questions and answers'!$AB24),4,IF(('C. Market conditions'!F7)&gt;=0.5*('Adapted questions and answers'!$AB24+'Adapted questions and answers'!$AA24),3,IF(('C. Market conditions'!F7)&gt;=0.5*('Adapted questions and answers'!$AA24+'Adapted questions and answers'!$Z24),2,1)))))</f>
        <v/>
      </c>
      <c r="G34" s="188" t="str">
        <f>IF(ISBLANK('C. Market conditions'!G7),"",IF(('C. Market conditions'!G7)&gt;=0.5*('Adapted questions and answers'!$AD24+'Adapted questions and answers'!$AC24),5,IF(('C. Market conditions'!G7)&gt;=0.5*('Adapted questions and answers'!$AC24+'Adapted questions and answers'!$AB24),4,IF(('C. Market conditions'!G7)&gt;=0.5*('Adapted questions and answers'!$AB24+'Adapted questions and answers'!$AA24),3,IF(('C. Market conditions'!G7)&gt;=0.5*('Adapted questions and answers'!$AA24+'Adapted questions and answers'!$Z24),2,1)))))</f>
        <v/>
      </c>
      <c r="H34" s="188" t="str">
        <f>IF(ISBLANK('C. Market conditions'!H7),"",IF(('C. Market conditions'!H7)&gt;=0.5*('Adapted questions and answers'!$AD24+'Adapted questions and answers'!$AC24),5,IF(('C. Market conditions'!H7)&gt;=0.5*('Adapted questions and answers'!$AC24+'Adapted questions and answers'!$AB24),4,IF(('C. Market conditions'!H7)&gt;=0.5*('Adapted questions and answers'!$AB24+'Adapted questions and answers'!$AA24),3,IF(('C. Market conditions'!H7)&gt;=0.5*('Adapted questions and answers'!$AA24+'Adapted questions and answers'!$Z24),2,1)))))</f>
        <v/>
      </c>
      <c r="I34" s="188" t="str">
        <f>IF(ISBLANK('C. Market conditions'!I7),"",IF(('C. Market conditions'!I7)&gt;=0.5*('Adapted questions and answers'!$AD24+'Adapted questions and answers'!$AC24),5,IF(('C. Market conditions'!I7)&gt;=0.5*('Adapted questions and answers'!$AC24+'Adapted questions and answers'!$AB24),4,IF(('C. Market conditions'!I7)&gt;=0.5*('Adapted questions and answers'!$AB24+'Adapted questions and answers'!$AA24),3,IF(('C. Market conditions'!I7)&gt;=0.5*('Adapted questions and answers'!$AA24+'Adapted questions and answers'!$Z24),2,1)))))</f>
        <v/>
      </c>
      <c r="J34" s="188" t="str">
        <f>IF(ISBLANK('C. Market conditions'!J7),"",IF(('C. Market conditions'!J7)&gt;=0.5*('Adapted questions and answers'!$AD24+'Adapted questions and answers'!$AC24),5,IF(('C. Market conditions'!J7)&gt;=0.5*('Adapted questions and answers'!$AC24+'Adapted questions and answers'!$AB24),4,IF(('C. Market conditions'!J7)&gt;=0.5*('Adapted questions and answers'!$AB24+'Adapted questions and answers'!$AA24),3,IF(('C. Market conditions'!J7)&gt;=0.5*('Adapted questions and answers'!$AA24+'Adapted questions and answers'!$Z24),2,1)))))</f>
        <v/>
      </c>
      <c r="K34" s="188" t="str">
        <f>IF(ISBLANK('C. Market conditions'!K7),"",IF(('C. Market conditions'!K7)&gt;=0.5*('Adapted questions and answers'!$AD24+'Adapted questions and answers'!$AC24),5,IF(('C. Market conditions'!K7)&gt;=0.5*('Adapted questions and answers'!$AC24+'Adapted questions and answers'!$AB24),4,IF(('C. Market conditions'!K7)&gt;=0.5*('Adapted questions and answers'!$AB24+'Adapted questions and answers'!$AA24),3,IF(('C. Market conditions'!K7)&gt;=0.5*('Adapted questions and answers'!$AA24+'Adapted questions and answers'!$Z24),2,1)))))</f>
        <v/>
      </c>
      <c r="L34" s="188" t="str">
        <f>IF(ISBLANK('C. Market conditions'!L7),"",IF(('C. Market conditions'!L7)&gt;=0.5*('Adapted questions and answers'!$AD24+'Adapted questions and answers'!$AC24),5,IF(('C. Market conditions'!L7)&gt;=0.5*('Adapted questions and answers'!$AC24+'Adapted questions and answers'!$AB24),4,IF(('C. Market conditions'!L7)&gt;=0.5*('Adapted questions and answers'!$AB24+'Adapted questions and answers'!$AA24),3,IF(('C. Market conditions'!L7)&gt;=0.5*('Adapted questions and answers'!$AA24+'Adapted questions and answers'!$Z24),2,1)))))</f>
        <v/>
      </c>
      <c r="M34" s="188" t="str">
        <f>IF(ISBLANK('C. Market conditions'!M7),"",IF(('C. Market conditions'!M7)&gt;=0.5*('Adapted questions and answers'!$AD24+'Adapted questions and answers'!$AC24),5,IF(('C. Market conditions'!M7)&gt;=0.5*('Adapted questions and answers'!$AC24+'Adapted questions and answers'!$AB24),4,IF(('C. Market conditions'!M7)&gt;=0.5*('Adapted questions and answers'!$AB24+'Adapted questions and answers'!$AA24),3,IF(('C. Market conditions'!M7)&gt;=0.5*('Adapted questions and answers'!$AA24+'Adapted questions and answers'!$Z24),2,1)))))</f>
        <v/>
      </c>
      <c r="N34" s="188" t="str">
        <f>IF(ISBLANK('C. Market conditions'!N7),"",IF(('C. Market conditions'!N7)&gt;=0.5*('Adapted questions and answers'!$AD24+'Adapted questions and answers'!$AC24),5,IF(('C. Market conditions'!N7)&gt;=0.5*('Adapted questions and answers'!$AC24+'Adapted questions and answers'!$AB24),4,IF(('C. Market conditions'!N7)&gt;=0.5*('Adapted questions and answers'!$AB24+'Adapted questions and answers'!$AA24),3,IF(('C. Market conditions'!N7)&gt;=0.5*('Adapted questions and answers'!$AA24+'Adapted questions and answers'!$Z24),2,1)))))</f>
        <v/>
      </c>
      <c r="O34" s="188" t="str">
        <f>IF(ISBLANK('C. Market conditions'!O7),"",IF(('C. Market conditions'!O7)&gt;=0.5*('Adapted questions and answers'!$AD24+'Adapted questions and answers'!$AC24),5,IF(('C. Market conditions'!O7)&gt;=0.5*('Adapted questions and answers'!$AC24+'Adapted questions and answers'!$AB24),4,IF(('C. Market conditions'!O7)&gt;=0.5*('Adapted questions and answers'!$AB24+'Adapted questions and answers'!$AA24),3,IF(('C. Market conditions'!O7)&gt;=0.5*('Adapted questions and answers'!$AA24+'Adapted questions and answers'!$Z24),2,1)))))</f>
        <v/>
      </c>
      <c r="P34" s="188" t="str">
        <f>IF(ISBLANK('C. Market conditions'!P7),"",IF(('C. Market conditions'!P7)&gt;=0.5*('Adapted questions and answers'!$AD24+'Adapted questions and answers'!$AC24),5,IF(('C. Market conditions'!P7)&gt;=0.5*('Adapted questions and answers'!$AC24+'Adapted questions and answers'!$AB24),4,IF(('C. Market conditions'!P7)&gt;=0.5*('Adapted questions and answers'!$AB24+'Adapted questions and answers'!$AA24),3,IF(('C. Market conditions'!P7)&gt;=0.5*('Adapted questions and answers'!$AA24+'Adapted questions and answers'!$Z24),2,1)))))</f>
        <v/>
      </c>
      <c r="Q34" s="188" t="str">
        <f>IF(ISBLANK('C. Market conditions'!Q7),"",IF(('C. Market conditions'!Q7)&gt;=0.5*('Adapted questions and answers'!$AD24+'Adapted questions and answers'!$AC24),5,IF(('C. Market conditions'!Q7)&gt;=0.5*('Adapted questions and answers'!$AC24+'Adapted questions and answers'!$AB24),4,IF(('C. Market conditions'!Q7)&gt;=0.5*('Adapted questions and answers'!$AB24+'Adapted questions and answers'!$AA24),3,IF(('C. Market conditions'!Q7)&gt;=0.5*('Adapted questions and answers'!$AA24+'Adapted questions and answers'!$Z24),2,1)))))</f>
        <v/>
      </c>
      <c r="R34" s="188" t="str">
        <f>IF(ISBLANK('C. Market conditions'!R7),"",IF(('C. Market conditions'!R7)&gt;=0.5*('Adapted questions and answers'!$AD24+'Adapted questions and answers'!$AC24),5,IF(('C. Market conditions'!R7)&gt;=0.5*('Adapted questions and answers'!$AC24+'Adapted questions and answers'!$AB24),4,IF(('C. Market conditions'!R7)&gt;=0.5*('Adapted questions and answers'!$AB24+'Adapted questions and answers'!$AA24),3,IF(('C. Market conditions'!R7)&gt;=0.5*('Adapted questions and answers'!$AA24+'Adapted questions and answers'!$Z24),2,1)))))</f>
        <v/>
      </c>
      <c r="S34" s="188" t="str">
        <f>IF(ISBLANK('C. Market conditions'!S7),"",IF(('C. Market conditions'!S7)&gt;=0.5*('Adapted questions and answers'!$AD24+'Adapted questions and answers'!$AC24),5,IF(('C. Market conditions'!S7)&gt;=0.5*('Adapted questions and answers'!$AC24+'Adapted questions and answers'!$AB24),4,IF(('C. Market conditions'!S7)&gt;=0.5*('Adapted questions and answers'!$AB24+'Adapted questions and answers'!$AA24),3,IF(('C. Market conditions'!S7)&gt;=0.5*('Adapted questions and answers'!$AA24+'Adapted questions and answers'!$Z24),2,1)))))</f>
        <v/>
      </c>
      <c r="T34" s="188" t="str">
        <f>IF(ISBLANK('C. Market conditions'!T7),"",IF(('C. Market conditions'!T7)&gt;=0.5*('Adapted questions and answers'!$AD24+'Adapted questions and answers'!$AC24),5,IF(('C. Market conditions'!T7)&gt;=0.5*('Adapted questions and answers'!$AC24+'Adapted questions and answers'!$AB24),4,IF(('C. Market conditions'!T7)&gt;=0.5*('Adapted questions and answers'!$AB24+'Adapted questions and answers'!$AA24),3,IF(('C. Market conditions'!T7)&gt;=0.5*('Adapted questions and answers'!$AA24+'Adapted questions and answers'!$Z24),2,1)))))</f>
        <v/>
      </c>
      <c r="U34" s="188" t="str">
        <f>IF(ISBLANK('C. Market conditions'!U7),"",IF(('C. Market conditions'!U7)&gt;=0.5*('Adapted questions and answers'!$AD24+'Adapted questions and answers'!$AC24),5,IF(('C. Market conditions'!U7)&gt;=0.5*('Adapted questions and answers'!$AC24+'Adapted questions and answers'!$AB24),4,IF(('C. Market conditions'!U7)&gt;=0.5*('Adapted questions and answers'!$AB24+'Adapted questions and answers'!$AA24),3,IF(('C. Market conditions'!U7)&gt;=0.5*('Adapted questions and answers'!$AA24+'Adapted questions and answers'!$Z24),2,1)))))</f>
        <v/>
      </c>
      <c r="V34" s="188" t="str">
        <f>IF(ISBLANK('C. Market conditions'!V7),"",IF(('C. Market conditions'!V7)&gt;=0.5*('Adapted questions and answers'!$AD24+'Adapted questions and answers'!$AC24),5,IF(('C. Market conditions'!V7)&gt;=0.5*('Adapted questions and answers'!$AC24+'Adapted questions and answers'!$AB24),4,IF(('C. Market conditions'!V7)&gt;=0.5*('Adapted questions and answers'!$AB24+'Adapted questions and answers'!$AA24),3,IF(('C. Market conditions'!V7)&gt;=0.5*('Adapted questions and answers'!$AA24+'Adapted questions and answers'!$Z24),2,1)))))</f>
        <v/>
      </c>
      <c r="W34" s="188" t="str">
        <f>IF(ISBLANK('C. Market conditions'!W7),"",IF(('C. Market conditions'!W7)&gt;=0.5*('Adapted questions and answers'!$AD24+'Adapted questions and answers'!$AC24),5,IF(('C. Market conditions'!W7)&gt;=0.5*('Adapted questions and answers'!$AC24+'Adapted questions and answers'!$AB24),4,IF(('C. Market conditions'!W7)&gt;=0.5*('Adapted questions and answers'!$AB24+'Adapted questions and answers'!$AA24),3,IF(('C. Market conditions'!W7)&gt;=0.5*('Adapted questions and answers'!$AA24+'Adapted questions and answers'!$Z24),2,1)))))</f>
        <v/>
      </c>
      <c r="X34" s="188" t="str">
        <f>IF(ISBLANK('C. Market conditions'!X7),"",IF(('C. Market conditions'!X7)&gt;=0.5*('Adapted questions and answers'!$AD24+'Adapted questions and answers'!$AC24),5,IF(('C. Market conditions'!X7)&gt;=0.5*('Adapted questions and answers'!$AC24+'Adapted questions and answers'!$AB24),4,IF(('C. Market conditions'!X7)&gt;=0.5*('Adapted questions and answers'!$AB24+'Adapted questions and answers'!$AA24),3,IF(('C. Market conditions'!X7)&gt;=0.5*('Adapted questions and answers'!$AA24+'Adapted questions and answers'!$Z24),2,1)))))</f>
        <v/>
      </c>
      <c r="Y34" s="188" t="str">
        <f>IF(ISBLANK('C. Market conditions'!Y7),"",IF(('C. Market conditions'!Y7)&gt;=0.5*('Adapted questions and answers'!$AD24+'Adapted questions and answers'!$AC24),5,IF(('C. Market conditions'!Y7)&gt;=0.5*('Adapted questions and answers'!$AC24+'Adapted questions and answers'!$AB24),4,IF(('C. Market conditions'!Y7)&gt;=0.5*('Adapted questions and answers'!$AB24+'Adapted questions and answers'!$AA24),3,IF(('C. Market conditions'!Y7)&gt;=0.5*('Adapted questions and answers'!$AA24+'Adapted questions and answers'!$Z24),2,1)))))</f>
        <v/>
      </c>
      <c r="Z34" s="188" t="str">
        <f>IF(ISBLANK('C. Market conditions'!Z7),"",IF(('C. Market conditions'!Z7)&gt;=0.5*('Adapted questions and answers'!$AD24+'Adapted questions and answers'!$AC24),5,IF(('C. Market conditions'!Z7)&gt;=0.5*('Adapted questions and answers'!$AC24+'Adapted questions and answers'!$AB24),4,IF(('C. Market conditions'!Z7)&gt;=0.5*('Adapted questions and answers'!$AB24+'Adapted questions and answers'!$AA24),3,IF(('C. Market conditions'!Z7)&gt;=0.5*('Adapted questions and answers'!$AA24+'Adapted questions and answers'!$Z24),2,1)))))</f>
        <v/>
      </c>
      <c r="AA34" s="188" t="str">
        <f>IF(ISBLANK('C. Market conditions'!AA7),"",IF(('C. Market conditions'!AA7)&gt;=0.5*('Adapted questions and answers'!$AD24+'Adapted questions and answers'!$AC24),5,IF(('C. Market conditions'!AA7)&gt;=0.5*('Adapted questions and answers'!$AC24+'Adapted questions and answers'!$AB24),4,IF(('C. Market conditions'!AA7)&gt;=0.5*('Adapted questions and answers'!$AB24+'Adapted questions and answers'!$AA24),3,IF(('C. Market conditions'!AA7)&gt;=0.5*('Adapted questions and answers'!$AA24+'Adapted questions and answers'!$Z24),2,1)))))</f>
        <v/>
      </c>
    </row>
    <row r="35" spans="1:27" ht="14.25" customHeight="1">
      <c r="A35" s="35" t="str">
        <f>'C. Market conditions'!$A8</f>
        <v>C7: What knowledge does the company have of application potential and commercial opportunities?</v>
      </c>
      <c r="B35" s="35" t="str">
        <f>LEFT(A35,4)&amp;'Adapted questions and answers'!H25</f>
        <v>C7: Knowledge of commercial opportunities</v>
      </c>
      <c r="C35" s="188">
        <f>IF('C. Market conditions'!C8='Adapted questions and answers'!$J25,1,IF('C. Market conditions'!C8='Adapted questions and answers'!$K25,2,IF('C. Market conditions'!C8='Adapted questions and answers'!$L25,3,IF('C. Market conditions'!C8='Adapted questions and answers'!$M25,4,IF('C. Market conditions'!C8='Adapted questions and answers'!$N25,5,"")))))</f>
        <v>4</v>
      </c>
      <c r="D35" s="188">
        <f>IF('C. Market conditions'!D8='Adapted questions and answers'!$J25,1,IF('C. Market conditions'!D8='Adapted questions and answers'!$K25,2,IF('C. Market conditions'!D8='Adapted questions and answers'!$L25,3,IF('C. Market conditions'!D8='Adapted questions and answers'!$M25,4,IF('C. Market conditions'!D8='Adapted questions and answers'!$N25,5,"")))))</f>
        <v>3</v>
      </c>
      <c r="E35" s="188" t="str">
        <f>IF('C. Market conditions'!E8='Adapted questions and answers'!$J25,1,IF('C. Market conditions'!E8='Adapted questions and answers'!$K25,2,IF('C. Market conditions'!E8='Adapted questions and answers'!$L25,3,IF('C. Market conditions'!E8='Adapted questions and answers'!$M25,4,IF('C. Market conditions'!E8='Adapted questions and answers'!$N25,5,"")))))</f>
        <v/>
      </c>
      <c r="F35" s="188" t="str">
        <f>IF('C. Market conditions'!F8='Adapted questions and answers'!$J25,1,IF('C. Market conditions'!F8='Adapted questions and answers'!$K25,2,IF('C. Market conditions'!F8='Adapted questions and answers'!$L25,3,IF('C. Market conditions'!F8='Adapted questions and answers'!$M25,4,IF('C. Market conditions'!F8='Adapted questions and answers'!$N25,5,"")))))</f>
        <v/>
      </c>
      <c r="G35" s="188" t="str">
        <f>IF('C. Market conditions'!G8='Adapted questions and answers'!$J25,1,IF('C. Market conditions'!G8='Adapted questions and answers'!$K25,2,IF('C. Market conditions'!G8='Adapted questions and answers'!$L25,3,IF('C. Market conditions'!G8='Adapted questions and answers'!$M25,4,IF('C. Market conditions'!G8='Adapted questions and answers'!$N25,5,"")))))</f>
        <v/>
      </c>
      <c r="H35" s="188" t="str">
        <f>IF('C. Market conditions'!H8='Adapted questions and answers'!$J25,1,IF('C. Market conditions'!H8='Adapted questions and answers'!$K25,2,IF('C. Market conditions'!H8='Adapted questions and answers'!$L25,3,IF('C. Market conditions'!H8='Adapted questions and answers'!$M25,4,IF('C. Market conditions'!H8='Adapted questions and answers'!$N25,5,"")))))</f>
        <v/>
      </c>
      <c r="I35" s="188" t="str">
        <f>IF('C. Market conditions'!I8='Adapted questions and answers'!$J25,1,IF('C. Market conditions'!I8='Adapted questions and answers'!$K25,2,IF('C. Market conditions'!I8='Adapted questions and answers'!$L25,3,IF('C. Market conditions'!I8='Adapted questions and answers'!$M25,4,IF('C. Market conditions'!I8='Adapted questions and answers'!$N25,5,"")))))</f>
        <v/>
      </c>
      <c r="J35" s="188" t="str">
        <f>IF('C. Market conditions'!J8='Adapted questions and answers'!$J25,1,IF('C. Market conditions'!J8='Adapted questions and answers'!$K25,2,IF('C. Market conditions'!J8='Adapted questions and answers'!$L25,3,IF('C. Market conditions'!J8='Adapted questions and answers'!$M25,4,IF('C. Market conditions'!J8='Adapted questions and answers'!$N25,5,"")))))</f>
        <v/>
      </c>
      <c r="K35" s="188" t="str">
        <f>IF('C. Market conditions'!K8='Adapted questions and answers'!$J25,1,IF('C. Market conditions'!K8='Adapted questions and answers'!$K25,2,IF('C. Market conditions'!K8='Adapted questions and answers'!$L25,3,IF('C. Market conditions'!K8='Adapted questions and answers'!$M25,4,IF('C. Market conditions'!K8='Adapted questions and answers'!$N25,5,"")))))</f>
        <v/>
      </c>
      <c r="L35" s="188" t="str">
        <f>IF('C. Market conditions'!L8='Adapted questions and answers'!$J25,1,IF('C. Market conditions'!L8='Adapted questions and answers'!$K25,2,IF('C. Market conditions'!L8='Adapted questions and answers'!$L25,3,IF('C. Market conditions'!L8='Adapted questions and answers'!$M25,4,IF('C. Market conditions'!L8='Adapted questions and answers'!$N25,5,"")))))</f>
        <v/>
      </c>
      <c r="M35" s="188" t="str">
        <f>IF('C. Market conditions'!M8='Adapted questions and answers'!$J25,1,IF('C. Market conditions'!M8='Adapted questions and answers'!$K25,2,IF('C. Market conditions'!M8='Adapted questions and answers'!$L25,3,IF('C. Market conditions'!M8='Adapted questions and answers'!$M25,4,IF('C. Market conditions'!M8='Adapted questions and answers'!$N25,5,"")))))</f>
        <v/>
      </c>
      <c r="N35" s="188" t="str">
        <f>IF('C. Market conditions'!N8='Adapted questions and answers'!$J25,1,IF('C. Market conditions'!N8='Adapted questions and answers'!$K25,2,IF('C. Market conditions'!N8='Adapted questions and answers'!$L25,3,IF('C. Market conditions'!N8='Adapted questions and answers'!$M25,4,IF('C. Market conditions'!N8='Adapted questions and answers'!$N25,5,"")))))</f>
        <v/>
      </c>
      <c r="O35" s="188" t="str">
        <f>IF('C. Market conditions'!O8='Adapted questions and answers'!$J25,1,IF('C. Market conditions'!O8='Adapted questions and answers'!$K25,2,IF('C. Market conditions'!O8='Adapted questions and answers'!$L25,3,IF('C. Market conditions'!O8='Adapted questions and answers'!$M25,4,IF('C. Market conditions'!O8='Adapted questions and answers'!$N25,5,"")))))</f>
        <v/>
      </c>
      <c r="P35" s="188" t="str">
        <f>IF('C. Market conditions'!P8='Adapted questions and answers'!$J25,1,IF('C. Market conditions'!P8='Adapted questions and answers'!$K25,2,IF('C. Market conditions'!P8='Adapted questions and answers'!$L25,3,IF('C. Market conditions'!P8='Adapted questions and answers'!$M25,4,IF('C. Market conditions'!P8='Adapted questions and answers'!$N25,5,"")))))</f>
        <v/>
      </c>
      <c r="Q35" s="188" t="str">
        <f>IF('C. Market conditions'!Q8='Adapted questions and answers'!$J25,1,IF('C. Market conditions'!Q8='Adapted questions and answers'!$K25,2,IF('C. Market conditions'!Q8='Adapted questions and answers'!$L25,3,IF('C. Market conditions'!Q8='Adapted questions and answers'!$M25,4,IF('C. Market conditions'!Q8='Adapted questions and answers'!$N25,5,"")))))</f>
        <v/>
      </c>
      <c r="R35" s="188" t="str">
        <f>IF('C. Market conditions'!R8='Adapted questions and answers'!$J25,1,IF('C. Market conditions'!R8='Adapted questions and answers'!$K25,2,IF('C. Market conditions'!R8='Adapted questions and answers'!$L25,3,IF('C. Market conditions'!R8='Adapted questions and answers'!$M25,4,IF('C. Market conditions'!R8='Adapted questions and answers'!$N25,5,"")))))</f>
        <v/>
      </c>
      <c r="S35" s="188" t="str">
        <f>IF('C. Market conditions'!S8='Adapted questions and answers'!$J25,1,IF('C. Market conditions'!S8='Adapted questions and answers'!$K25,2,IF('C. Market conditions'!S8='Adapted questions and answers'!$L25,3,IF('C. Market conditions'!S8='Adapted questions and answers'!$M25,4,IF('C. Market conditions'!S8='Adapted questions and answers'!$N25,5,"")))))</f>
        <v/>
      </c>
      <c r="T35" s="188" t="str">
        <f>IF('C. Market conditions'!T8='Adapted questions and answers'!$J25,1,IF('C. Market conditions'!T8='Adapted questions and answers'!$K25,2,IF('C. Market conditions'!T8='Adapted questions and answers'!$L25,3,IF('C. Market conditions'!T8='Adapted questions and answers'!$M25,4,IF('C. Market conditions'!T8='Adapted questions and answers'!$N25,5,"")))))</f>
        <v/>
      </c>
      <c r="U35" s="188" t="str">
        <f>IF('C. Market conditions'!U8='Adapted questions and answers'!$J25,1,IF('C. Market conditions'!U8='Adapted questions and answers'!$K25,2,IF('C. Market conditions'!U8='Adapted questions and answers'!$L25,3,IF('C. Market conditions'!U8='Adapted questions and answers'!$M25,4,IF('C. Market conditions'!U8='Adapted questions and answers'!$N25,5,"")))))</f>
        <v/>
      </c>
      <c r="V35" s="188" t="str">
        <f>IF('C. Market conditions'!V8='Adapted questions and answers'!$J25,1,IF('C. Market conditions'!V8='Adapted questions and answers'!$K25,2,IF('C. Market conditions'!V8='Adapted questions and answers'!$L25,3,IF('C. Market conditions'!V8='Adapted questions and answers'!$M25,4,IF('C. Market conditions'!V8='Adapted questions and answers'!$N25,5,"")))))</f>
        <v/>
      </c>
      <c r="W35" s="188" t="str">
        <f>IF('C. Market conditions'!W8='Adapted questions and answers'!$J25,1,IF('C. Market conditions'!W8='Adapted questions and answers'!$K25,2,IF('C. Market conditions'!W8='Adapted questions and answers'!$L25,3,IF('C. Market conditions'!W8='Adapted questions and answers'!$M25,4,IF('C. Market conditions'!W8='Adapted questions and answers'!$N25,5,"")))))</f>
        <v/>
      </c>
      <c r="X35" s="188" t="str">
        <f>IF('C. Market conditions'!X8='Adapted questions and answers'!$J25,1,IF('C. Market conditions'!X8='Adapted questions and answers'!$K25,2,IF('C. Market conditions'!X8='Adapted questions and answers'!$L25,3,IF('C. Market conditions'!X8='Adapted questions and answers'!$M25,4,IF('C. Market conditions'!X8='Adapted questions and answers'!$N25,5,"")))))</f>
        <v/>
      </c>
      <c r="Y35" s="188" t="str">
        <f>IF('C. Market conditions'!Y8='Adapted questions and answers'!$J25,1,IF('C. Market conditions'!Y8='Adapted questions and answers'!$K25,2,IF('C. Market conditions'!Y8='Adapted questions and answers'!$L25,3,IF('C. Market conditions'!Y8='Adapted questions and answers'!$M25,4,IF('C. Market conditions'!Y8='Adapted questions and answers'!$N25,5,"")))))</f>
        <v/>
      </c>
      <c r="Z35" s="188" t="str">
        <f>IF('C. Market conditions'!Z8='Adapted questions and answers'!$J25,1,IF('C. Market conditions'!Z8='Adapted questions and answers'!$K25,2,IF('C. Market conditions'!Z8='Adapted questions and answers'!$L25,3,IF('C. Market conditions'!Z8='Adapted questions and answers'!$M25,4,IF('C. Market conditions'!Z8='Adapted questions and answers'!$N25,5,"")))))</f>
        <v/>
      </c>
      <c r="AA35" s="188" t="str">
        <f>IF('C. Market conditions'!AA8='Adapted questions and answers'!$J25,1,IF('C. Market conditions'!AA8='Adapted questions and answers'!$K25,2,IF('C. Market conditions'!AA8='Adapted questions and answers'!$L25,3,IF('C. Market conditions'!AA8='Adapted questions and answers'!$M25,4,IF('C. Market conditions'!AA8='Adapted questions and answers'!$N25,5,"")))))</f>
        <v/>
      </c>
    </row>
    <row r="36" spans="1:27" ht="14.25" customHeight="1">
      <c r="A36" s="35" t="str">
        <f>'C. Market conditions'!$A9</f>
        <v>C8: Does the patented technology embody potential revenue from licensing agreements?</v>
      </c>
      <c r="B36" s="35" t="str">
        <f>LEFT(A36,4)&amp;'Adapted questions and answers'!H26</f>
        <v>C8: Potential licensing revenue</v>
      </c>
      <c r="C36" s="188">
        <f>IF('C. Market conditions'!C9='Adapted questions and answers'!$J26,1,IF('C. Market conditions'!C9='Adapted questions and answers'!$K26,2,IF('C. Market conditions'!C9='Adapted questions and answers'!$L26,3,IF('C. Market conditions'!C9='Adapted questions and answers'!$M26,4,IF('C. Market conditions'!C9='Adapted questions and answers'!$N26,5,"")))))</f>
        <v>2</v>
      </c>
      <c r="D36" s="188">
        <f>IF('C. Market conditions'!D9='Adapted questions and answers'!$J26,1,IF('C. Market conditions'!D9='Adapted questions and answers'!$K26,2,IF('C. Market conditions'!D9='Adapted questions and answers'!$L26,3,IF('C. Market conditions'!D9='Adapted questions and answers'!$M26,4,IF('C. Market conditions'!D9='Adapted questions and answers'!$N26,5,"")))))</f>
        <v>2</v>
      </c>
      <c r="E36" s="188" t="str">
        <f>IF('C. Market conditions'!E9='Adapted questions and answers'!$J26,1,IF('C. Market conditions'!E9='Adapted questions and answers'!$K26,2,IF('C. Market conditions'!E9='Adapted questions and answers'!$L26,3,IF('C. Market conditions'!E9='Adapted questions and answers'!$M26,4,IF('C. Market conditions'!E9='Adapted questions and answers'!$N26,5,"")))))</f>
        <v/>
      </c>
      <c r="F36" s="188" t="str">
        <f>IF('C. Market conditions'!F9='Adapted questions and answers'!$J26,1,IF('C. Market conditions'!F9='Adapted questions and answers'!$K26,2,IF('C. Market conditions'!F9='Adapted questions and answers'!$L26,3,IF('C. Market conditions'!F9='Adapted questions and answers'!$M26,4,IF('C. Market conditions'!F9='Adapted questions and answers'!$N26,5,"")))))</f>
        <v/>
      </c>
      <c r="G36" s="188" t="str">
        <f>IF('C. Market conditions'!G9='Adapted questions and answers'!$J26,1,IF('C. Market conditions'!G9='Adapted questions and answers'!$K26,2,IF('C. Market conditions'!G9='Adapted questions and answers'!$L26,3,IF('C. Market conditions'!G9='Adapted questions and answers'!$M26,4,IF('C. Market conditions'!G9='Adapted questions and answers'!$N26,5,"")))))</f>
        <v/>
      </c>
      <c r="H36" s="188" t="str">
        <f>IF('C. Market conditions'!H9='Adapted questions and answers'!$J26,1,IF('C. Market conditions'!H9='Adapted questions and answers'!$K26,2,IF('C. Market conditions'!H9='Adapted questions and answers'!$L26,3,IF('C. Market conditions'!H9='Adapted questions and answers'!$M26,4,IF('C. Market conditions'!H9='Adapted questions and answers'!$N26,5,"")))))</f>
        <v/>
      </c>
      <c r="I36" s="188" t="str">
        <f>IF('C. Market conditions'!I9='Adapted questions and answers'!$J26,1,IF('C. Market conditions'!I9='Adapted questions and answers'!$K26,2,IF('C. Market conditions'!I9='Adapted questions and answers'!$L26,3,IF('C. Market conditions'!I9='Adapted questions and answers'!$M26,4,IF('C. Market conditions'!I9='Adapted questions and answers'!$N26,5,"")))))</f>
        <v/>
      </c>
      <c r="J36" s="188" t="str">
        <f>IF('C. Market conditions'!J9='Adapted questions and answers'!$J26,1,IF('C. Market conditions'!J9='Adapted questions and answers'!$K26,2,IF('C. Market conditions'!J9='Adapted questions and answers'!$L26,3,IF('C. Market conditions'!J9='Adapted questions and answers'!$M26,4,IF('C. Market conditions'!J9='Adapted questions and answers'!$N26,5,"")))))</f>
        <v/>
      </c>
      <c r="K36" s="188" t="str">
        <f>IF('C. Market conditions'!K9='Adapted questions and answers'!$J26,1,IF('C. Market conditions'!K9='Adapted questions and answers'!$K26,2,IF('C. Market conditions'!K9='Adapted questions and answers'!$L26,3,IF('C. Market conditions'!K9='Adapted questions and answers'!$M26,4,IF('C. Market conditions'!K9='Adapted questions and answers'!$N26,5,"")))))</f>
        <v/>
      </c>
      <c r="L36" s="188" t="str">
        <f>IF('C. Market conditions'!L9='Adapted questions and answers'!$J26,1,IF('C. Market conditions'!L9='Adapted questions and answers'!$K26,2,IF('C. Market conditions'!L9='Adapted questions and answers'!$L26,3,IF('C. Market conditions'!L9='Adapted questions and answers'!$M26,4,IF('C. Market conditions'!L9='Adapted questions and answers'!$N26,5,"")))))</f>
        <v/>
      </c>
      <c r="M36" s="188" t="str">
        <f>IF('C. Market conditions'!M9='Adapted questions and answers'!$J26,1,IF('C. Market conditions'!M9='Adapted questions and answers'!$K26,2,IF('C. Market conditions'!M9='Adapted questions and answers'!$L26,3,IF('C. Market conditions'!M9='Adapted questions and answers'!$M26,4,IF('C. Market conditions'!M9='Adapted questions and answers'!$N26,5,"")))))</f>
        <v/>
      </c>
      <c r="N36" s="188" t="str">
        <f>IF('C. Market conditions'!N9='Adapted questions and answers'!$J26,1,IF('C. Market conditions'!N9='Adapted questions and answers'!$K26,2,IF('C. Market conditions'!N9='Adapted questions and answers'!$L26,3,IF('C. Market conditions'!N9='Adapted questions and answers'!$M26,4,IF('C. Market conditions'!N9='Adapted questions and answers'!$N26,5,"")))))</f>
        <v/>
      </c>
      <c r="O36" s="188" t="str">
        <f>IF('C. Market conditions'!O9='Adapted questions and answers'!$J26,1,IF('C. Market conditions'!O9='Adapted questions and answers'!$K26,2,IF('C. Market conditions'!O9='Adapted questions and answers'!$L26,3,IF('C. Market conditions'!O9='Adapted questions and answers'!$M26,4,IF('C. Market conditions'!O9='Adapted questions and answers'!$N26,5,"")))))</f>
        <v/>
      </c>
      <c r="P36" s="188" t="str">
        <f>IF('C. Market conditions'!P9='Adapted questions and answers'!$J26,1,IF('C. Market conditions'!P9='Adapted questions and answers'!$K26,2,IF('C. Market conditions'!P9='Adapted questions and answers'!$L26,3,IF('C. Market conditions'!P9='Adapted questions and answers'!$M26,4,IF('C. Market conditions'!P9='Adapted questions and answers'!$N26,5,"")))))</f>
        <v/>
      </c>
      <c r="Q36" s="188" t="str">
        <f>IF('C. Market conditions'!Q9='Adapted questions and answers'!$J26,1,IF('C. Market conditions'!Q9='Adapted questions and answers'!$K26,2,IF('C. Market conditions'!Q9='Adapted questions and answers'!$L26,3,IF('C. Market conditions'!Q9='Adapted questions and answers'!$M26,4,IF('C. Market conditions'!Q9='Adapted questions and answers'!$N26,5,"")))))</f>
        <v/>
      </c>
      <c r="R36" s="188" t="str">
        <f>IF('C. Market conditions'!R9='Adapted questions and answers'!$J26,1,IF('C. Market conditions'!R9='Adapted questions and answers'!$K26,2,IF('C. Market conditions'!R9='Adapted questions and answers'!$L26,3,IF('C. Market conditions'!R9='Adapted questions and answers'!$M26,4,IF('C. Market conditions'!R9='Adapted questions and answers'!$N26,5,"")))))</f>
        <v/>
      </c>
      <c r="S36" s="188" t="str">
        <f>IF('C. Market conditions'!S9='Adapted questions and answers'!$J26,1,IF('C. Market conditions'!S9='Adapted questions and answers'!$K26,2,IF('C. Market conditions'!S9='Adapted questions and answers'!$L26,3,IF('C. Market conditions'!S9='Adapted questions and answers'!$M26,4,IF('C. Market conditions'!S9='Adapted questions and answers'!$N26,5,"")))))</f>
        <v/>
      </c>
      <c r="T36" s="188" t="str">
        <f>IF('C. Market conditions'!T9='Adapted questions and answers'!$J26,1,IF('C. Market conditions'!T9='Adapted questions and answers'!$K26,2,IF('C. Market conditions'!T9='Adapted questions and answers'!$L26,3,IF('C. Market conditions'!T9='Adapted questions and answers'!$M26,4,IF('C. Market conditions'!T9='Adapted questions and answers'!$N26,5,"")))))</f>
        <v/>
      </c>
      <c r="U36" s="188" t="str">
        <f>IF('C. Market conditions'!U9='Adapted questions and answers'!$J26,1,IF('C. Market conditions'!U9='Adapted questions and answers'!$K26,2,IF('C. Market conditions'!U9='Adapted questions and answers'!$L26,3,IF('C. Market conditions'!U9='Adapted questions and answers'!$M26,4,IF('C. Market conditions'!U9='Adapted questions and answers'!$N26,5,"")))))</f>
        <v/>
      </c>
      <c r="V36" s="188" t="str">
        <f>IF('C. Market conditions'!V9='Adapted questions and answers'!$J26,1,IF('C. Market conditions'!V9='Adapted questions and answers'!$K26,2,IF('C. Market conditions'!V9='Adapted questions and answers'!$L26,3,IF('C. Market conditions'!V9='Adapted questions and answers'!$M26,4,IF('C. Market conditions'!V9='Adapted questions and answers'!$N26,5,"")))))</f>
        <v/>
      </c>
      <c r="W36" s="188" t="str">
        <f>IF('C. Market conditions'!W9='Adapted questions and answers'!$J26,1,IF('C. Market conditions'!W9='Adapted questions and answers'!$K26,2,IF('C. Market conditions'!W9='Adapted questions and answers'!$L26,3,IF('C. Market conditions'!W9='Adapted questions and answers'!$M26,4,IF('C. Market conditions'!W9='Adapted questions and answers'!$N26,5,"")))))</f>
        <v/>
      </c>
      <c r="X36" s="188" t="str">
        <f>IF('C. Market conditions'!X9='Adapted questions and answers'!$J26,1,IF('C. Market conditions'!X9='Adapted questions and answers'!$K26,2,IF('C. Market conditions'!X9='Adapted questions and answers'!$L26,3,IF('C. Market conditions'!X9='Adapted questions and answers'!$M26,4,IF('C. Market conditions'!X9='Adapted questions and answers'!$N26,5,"")))))</f>
        <v/>
      </c>
      <c r="Y36" s="188" t="str">
        <f>IF('C. Market conditions'!Y9='Adapted questions and answers'!$J26,1,IF('C. Market conditions'!Y9='Adapted questions and answers'!$K26,2,IF('C. Market conditions'!Y9='Adapted questions and answers'!$L26,3,IF('C. Market conditions'!Y9='Adapted questions and answers'!$M26,4,IF('C. Market conditions'!Y9='Adapted questions and answers'!$N26,5,"")))))</f>
        <v/>
      </c>
      <c r="Z36" s="188" t="str">
        <f>IF('C. Market conditions'!Z9='Adapted questions and answers'!$J26,1,IF('C. Market conditions'!Z9='Adapted questions and answers'!$K26,2,IF('C. Market conditions'!Z9='Adapted questions and answers'!$L26,3,IF('C. Market conditions'!Z9='Adapted questions and answers'!$M26,4,IF('C. Market conditions'!Z9='Adapted questions and answers'!$N26,5,"")))))</f>
        <v/>
      </c>
      <c r="AA36" s="188" t="str">
        <f>IF('C. Market conditions'!AA9='Adapted questions and answers'!$J26,1,IF('C. Market conditions'!AA9='Adapted questions and answers'!$K26,2,IF('C. Market conditions'!AA9='Adapted questions and answers'!$L26,3,IF('C. Market conditions'!AA9='Adapted questions and answers'!$M26,4,IF('C. Market conditions'!AA9='Adapted questions and answers'!$N26,5,"")))))</f>
        <v/>
      </c>
    </row>
    <row r="37" spans="1:27" ht="14.25" customHeight="1">
      <c r="A37" s="35" t="str">
        <f>'C. Market conditions'!$A10</f>
        <v>C9: Do commercial activities require special permits/ licences</v>
      </c>
      <c r="B37" s="35" t="str">
        <f>LEFT(A37,4)&amp;'Adapted questions and answers'!H27</f>
        <v>C9: Permit/licence requirements</v>
      </c>
      <c r="C37" s="188">
        <f>IF('C. Market conditions'!C10='Adapted questions and answers'!$J27,1,IF('C. Market conditions'!C10='Adapted questions and answers'!$K27,2,IF('C. Market conditions'!C10='Adapted questions and answers'!$L27,3,IF('C. Market conditions'!C10='Adapted questions and answers'!$M27,4,IF('C. Market conditions'!C10='Adapted questions and answers'!$N27,5,"")))))</f>
        <v>5</v>
      </c>
      <c r="D37" s="188">
        <f>IF('C. Market conditions'!D10='Adapted questions and answers'!$J27,1,IF('C. Market conditions'!D10='Adapted questions and answers'!$K27,2,IF('C. Market conditions'!D10='Adapted questions and answers'!$L27,3,IF('C. Market conditions'!D10='Adapted questions and answers'!$M27,4,IF('C. Market conditions'!D10='Adapted questions and answers'!$N27,5,"")))))</f>
        <v>1</v>
      </c>
      <c r="E37" s="188" t="str">
        <f>IF('C. Market conditions'!E10='Adapted questions and answers'!$J27,1,IF('C. Market conditions'!E10='Adapted questions and answers'!$K27,2,IF('C. Market conditions'!E10='Adapted questions and answers'!$L27,3,IF('C. Market conditions'!E10='Adapted questions and answers'!$M27,4,IF('C. Market conditions'!E10='Adapted questions and answers'!$N27,5,"")))))</f>
        <v/>
      </c>
      <c r="F37" s="188" t="str">
        <f>IF('C. Market conditions'!F10='Adapted questions and answers'!$J27,1,IF('C. Market conditions'!F10='Adapted questions and answers'!$K27,2,IF('C. Market conditions'!F10='Adapted questions and answers'!$L27,3,IF('C. Market conditions'!F10='Adapted questions and answers'!$M27,4,IF('C. Market conditions'!F10='Adapted questions and answers'!$N27,5,"")))))</f>
        <v/>
      </c>
      <c r="G37" s="188" t="str">
        <f>IF('C. Market conditions'!G10='Adapted questions and answers'!$J27,1,IF('C. Market conditions'!G10='Adapted questions and answers'!$K27,2,IF('C. Market conditions'!G10='Adapted questions and answers'!$L27,3,IF('C. Market conditions'!G10='Adapted questions and answers'!$M27,4,IF('C. Market conditions'!G10='Adapted questions and answers'!$N27,5,"")))))</f>
        <v/>
      </c>
      <c r="H37" s="188" t="str">
        <f>IF('C. Market conditions'!H10='Adapted questions and answers'!$J27,1,IF('C. Market conditions'!H10='Adapted questions and answers'!$K27,2,IF('C. Market conditions'!H10='Adapted questions and answers'!$L27,3,IF('C. Market conditions'!H10='Adapted questions and answers'!$M27,4,IF('C. Market conditions'!H10='Adapted questions and answers'!$N27,5,"")))))</f>
        <v/>
      </c>
      <c r="I37" s="188" t="str">
        <f>IF('C. Market conditions'!I10='Adapted questions and answers'!$J27,1,IF('C. Market conditions'!I10='Adapted questions and answers'!$K27,2,IF('C. Market conditions'!I10='Adapted questions and answers'!$L27,3,IF('C. Market conditions'!I10='Adapted questions and answers'!$M27,4,IF('C. Market conditions'!I10='Adapted questions and answers'!$N27,5,"")))))</f>
        <v/>
      </c>
      <c r="J37" s="188" t="str">
        <f>IF('C. Market conditions'!J10='Adapted questions and answers'!$J27,1,IF('C. Market conditions'!J10='Adapted questions and answers'!$K27,2,IF('C. Market conditions'!J10='Adapted questions and answers'!$L27,3,IF('C. Market conditions'!J10='Adapted questions and answers'!$M27,4,IF('C. Market conditions'!J10='Adapted questions and answers'!$N27,5,"")))))</f>
        <v/>
      </c>
      <c r="K37" s="188" t="str">
        <f>IF('C. Market conditions'!K10='Adapted questions and answers'!$J27,1,IF('C. Market conditions'!K10='Adapted questions and answers'!$K27,2,IF('C. Market conditions'!K10='Adapted questions and answers'!$L27,3,IF('C. Market conditions'!K10='Adapted questions and answers'!$M27,4,IF('C. Market conditions'!K10='Adapted questions and answers'!$N27,5,"")))))</f>
        <v/>
      </c>
      <c r="L37" s="188" t="str">
        <f>IF('C. Market conditions'!L10='Adapted questions and answers'!$J27,1,IF('C. Market conditions'!L10='Adapted questions and answers'!$K27,2,IF('C. Market conditions'!L10='Adapted questions and answers'!$L27,3,IF('C. Market conditions'!L10='Adapted questions and answers'!$M27,4,IF('C. Market conditions'!L10='Adapted questions and answers'!$N27,5,"")))))</f>
        <v/>
      </c>
      <c r="M37" s="188" t="str">
        <f>IF('C. Market conditions'!M10='Adapted questions and answers'!$J27,1,IF('C. Market conditions'!M10='Adapted questions and answers'!$K27,2,IF('C. Market conditions'!M10='Adapted questions and answers'!$L27,3,IF('C. Market conditions'!M10='Adapted questions and answers'!$M27,4,IF('C. Market conditions'!M10='Adapted questions and answers'!$N27,5,"")))))</f>
        <v/>
      </c>
      <c r="N37" s="188" t="str">
        <f>IF('C. Market conditions'!N10='Adapted questions and answers'!$J27,1,IF('C. Market conditions'!N10='Adapted questions and answers'!$K27,2,IF('C. Market conditions'!N10='Adapted questions and answers'!$L27,3,IF('C. Market conditions'!N10='Adapted questions and answers'!$M27,4,IF('C. Market conditions'!N10='Adapted questions and answers'!$N27,5,"")))))</f>
        <v/>
      </c>
      <c r="O37" s="188" t="str">
        <f>IF('C. Market conditions'!O10='Adapted questions and answers'!$J27,1,IF('C. Market conditions'!O10='Adapted questions and answers'!$K27,2,IF('C. Market conditions'!O10='Adapted questions and answers'!$L27,3,IF('C. Market conditions'!O10='Adapted questions and answers'!$M27,4,IF('C. Market conditions'!O10='Adapted questions and answers'!$N27,5,"")))))</f>
        <v/>
      </c>
      <c r="P37" s="188" t="str">
        <f>IF('C. Market conditions'!P10='Adapted questions and answers'!$J27,1,IF('C. Market conditions'!P10='Adapted questions and answers'!$K27,2,IF('C. Market conditions'!P10='Adapted questions and answers'!$L27,3,IF('C. Market conditions'!P10='Adapted questions and answers'!$M27,4,IF('C. Market conditions'!P10='Adapted questions and answers'!$N27,5,"")))))</f>
        <v/>
      </c>
      <c r="Q37" s="188" t="str">
        <f>IF('C. Market conditions'!Q10='Adapted questions and answers'!$J27,1,IF('C. Market conditions'!Q10='Adapted questions and answers'!$K27,2,IF('C. Market conditions'!Q10='Adapted questions and answers'!$L27,3,IF('C. Market conditions'!Q10='Adapted questions and answers'!$M27,4,IF('C. Market conditions'!Q10='Adapted questions and answers'!$N27,5,"")))))</f>
        <v/>
      </c>
      <c r="R37" s="188" t="str">
        <f>IF('C. Market conditions'!R10='Adapted questions and answers'!$J27,1,IF('C. Market conditions'!R10='Adapted questions and answers'!$K27,2,IF('C. Market conditions'!R10='Adapted questions and answers'!$L27,3,IF('C. Market conditions'!R10='Adapted questions and answers'!$M27,4,IF('C. Market conditions'!R10='Adapted questions and answers'!$N27,5,"")))))</f>
        <v/>
      </c>
      <c r="S37" s="188" t="str">
        <f>IF('C. Market conditions'!S10='Adapted questions and answers'!$J27,1,IF('C. Market conditions'!S10='Adapted questions and answers'!$K27,2,IF('C. Market conditions'!S10='Adapted questions and answers'!$L27,3,IF('C. Market conditions'!S10='Adapted questions and answers'!$M27,4,IF('C. Market conditions'!S10='Adapted questions and answers'!$N27,5,"")))))</f>
        <v/>
      </c>
      <c r="T37" s="188" t="str">
        <f>IF('C. Market conditions'!T10='Adapted questions and answers'!$J27,1,IF('C. Market conditions'!T10='Adapted questions and answers'!$K27,2,IF('C. Market conditions'!T10='Adapted questions and answers'!$L27,3,IF('C. Market conditions'!T10='Adapted questions and answers'!$M27,4,IF('C. Market conditions'!T10='Adapted questions and answers'!$N27,5,"")))))</f>
        <v/>
      </c>
      <c r="U37" s="188" t="str">
        <f>IF('C. Market conditions'!U10='Adapted questions and answers'!$J27,1,IF('C. Market conditions'!U10='Adapted questions and answers'!$K27,2,IF('C. Market conditions'!U10='Adapted questions and answers'!$L27,3,IF('C. Market conditions'!U10='Adapted questions and answers'!$M27,4,IF('C. Market conditions'!U10='Adapted questions and answers'!$N27,5,"")))))</f>
        <v/>
      </c>
      <c r="V37" s="188" t="str">
        <f>IF('C. Market conditions'!V10='Adapted questions and answers'!$J27,1,IF('C. Market conditions'!V10='Adapted questions and answers'!$K27,2,IF('C. Market conditions'!V10='Adapted questions and answers'!$L27,3,IF('C. Market conditions'!V10='Adapted questions and answers'!$M27,4,IF('C. Market conditions'!V10='Adapted questions and answers'!$N27,5,"")))))</f>
        <v/>
      </c>
      <c r="W37" s="188" t="str">
        <f>IF('C. Market conditions'!W10='Adapted questions and answers'!$J27,1,IF('C. Market conditions'!W10='Adapted questions and answers'!$K27,2,IF('C. Market conditions'!W10='Adapted questions and answers'!$L27,3,IF('C. Market conditions'!W10='Adapted questions and answers'!$M27,4,IF('C. Market conditions'!W10='Adapted questions and answers'!$N27,5,"")))))</f>
        <v/>
      </c>
      <c r="X37" s="188" t="str">
        <f>IF('C. Market conditions'!X10='Adapted questions and answers'!$J27,1,IF('C. Market conditions'!X10='Adapted questions and answers'!$K27,2,IF('C. Market conditions'!X10='Adapted questions and answers'!$L27,3,IF('C. Market conditions'!X10='Adapted questions and answers'!$M27,4,IF('C. Market conditions'!X10='Adapted questions and answers'!$N27,5,"")))))</f>
        <v/>
      </c>
      <c r="Y37" s="188" t="str">
        <f>IF('C. Market conditions'!Y10='Adapted questions and answers'!$J27,1,IF('C. Market conditions'!Y10='Adapted questions and answers'!$K27,2,IF('C. Market conditions'!Y10='Adapted questions and answers'!$L27,3,IF('C. Market conditions'!Y10='Adapted questions and answers'!$M27,4,IF('C. Market conditions'!Y10='Adapted questions and answers'!$N27,5,"")))))</f>
        <v/>
      </c>
      <c r="Z37" s="188" t="str">
        <f>IF('C. Market conditions'!Z10='Adapted questions and answers'!$J27,1,IF('C. Market conditions'!Z10='Adapted questions and answers'!$K27,2,IF('C. Market conditions'!Z10='Adapted questions and answers'!$L27,3,IF('C. Market conditions'!Z10='Adapted questions and answers'!$M27,4,IF('C. Market conditions'!Z10='Adapted questions and answers'!$N27,5,"")))))</f>
        <v/>
      </c>
      <c r="AA37" s="188" t="str">
        <f>IF('C. Market conditions'!AA10='Adapted questions and answers'!$J27,1,IF('C. Market conditions'!AA10='Adapted questions and answers'!$K27,2,IF('C. Market conditions'!AA10='Adapted questions and answers'!$L27,3,IF('C. Market conditions'!AA10='Adapted questions and answers'!$M27,4,IF('C. Market conditions'!AA10='Adapted questions and answers'!$N27,5,"")))))</f>
        <v/>
      </c>
    </row>
    <row r="38" spans="1:27" ht="14.25" customHeight="1">
      <c r="B38" s="176" t="s">
        <v>640</v>
      </c>
      <c r="C38">
        <f>SUM(C29:C37)</f>
        <v>32</v>
      </c>
      <c r="D38">
        <f t="shared" ref="D38:AA38" si="2">SUM(D29:D37)</f>
        <v>25</v>
      </c>
      <c r="E38">
        <f t="shared" si="2"/>
        <v>0</v>
      </c>
      <c r="F38">
        <f t="shared" si="2"/>
        <v>0</v>
      </c>
      <c r="G38">
        <f t="shared" si="2"/>
        <v>0</v>
      </c>
      <c r="H38">
        <f t="shared" si="2"/>
        <v>0</v>
      </c>
      <c r="I38">
        <f t="shared" si="2"/>
        <v>0</v>
      </c>
      <c r="J38">
        <f t="shared" si="2"/>
        <v>0</v>
      </c>
      <c r="K38">
        <f t="shared" si="2"/>
        <v>0</v>
      </c>
      <c r="L38">
        <f t="shared" si="2"/>
        <v>0</v>
      </c>
      <c r="M38">
        <f t="shared" si="2"/>
        <v>0</v>
      </c>
      <c r="N38">
        <f t="shared" si="2"/>
        <v>0</v>
      </c>
      <c r="O38">
        <f t="shared" si="2"/>
        <v>0</v>
      </c>
      <c r="P38">
        <f t="shared" si="2"/>
        <v>0</v>
      </c>
      <c r="Q38">
        <f t="shared" si="2"/>
        <v>0</v>
      </c>
      <c r="R38">
        <f t="shared" si="2"/>
        <v>0</v>
      </c>
      <c r="S38">
        <f t="shared" si="2"/>
        <v>0</v>
      </c>
      <c r="T38">
        <f t="shared" si="2"/>
        <v>0</v>
      </c>
      <c r="U38">
        <f t="shared" si="2"/>
        <v>0</v>
      </c>
      <c r="V38">
        <f t="shared" si="2"/>
        <v>0</v>
      </c>
      <c r="W38">
        <f t="shared" si="2"/>
        <v>0</v>
      </c>
      <c r="X38">
        <f t="shared" si="2"/>
        <v>0</v>
      </c>
      <c r="Y38">
        <f t="shared" si="2"/>
        <v>0</v>
      </c>
      <c r="Z38">
        <f t="shared" si="2"/>
        <v>0</v>
      </c>
      <c r="AA38">
        <f t="shared" si="2"/>
        <v>0</v>
      </c>
    </row>
    <row r="39" spans="1:27" ht="14.25" customHeight="1">
      <c r="A39" s="2" t="s">
        <v>402</v>
      </c>
    </row>
    <row r="40" spans="1:27" ht="14.25" customHeight="1"/>
    <row r="41" spans="1:27" ht="14.25" customHeight="1">
      <c r="A41" s="34" t="s">
        <v>5</v>
      </c>
      <c r="B41" s="34" t="s">
        <v>639</v>
      </c>
      <c r="C41" s="35" t="str">
        <f>'D. Finance'!C1</f>
        <v>Patent 1</v>
      </c>
      <c r="D41" s="35" t="str">
        <f>'D. Finance'!D1</f>
        <v>Patent 2</v>
      </c>
      <c r="E41" s="35" t="str">
        <f>'D. Finance'!E1</f>
        <v>Patent 3</v>
      </c>
      <c r="F41" s="35" t="str">
        <f>'D. Finance'!F1</f>
        <v>Patent 4</v>
      </c>
      <c r="G41" s="35" t="str">
        <f>'D. Finance'!G1</f>
        <v>Patent 5</v>
      </c>
      <c r="H41" s="35" t="str">
        <f>'D. Finance'!H1</f>
        <v>Patent 6</v>
      </c>
      <c r="I41" s="35" t="str">
        <f>'D. Finance'!I1</f>
        <v>Patent 7</v>
      </c>
      <c r="J41" s="35" t="str">
        <f>'D. Finance'!J1</f>
        <v>Patent 8</v>
      </c>
      <c r="K41" s="35" t="str">
        <f>'D. Finance'!K1</f>
        <v>Patent 9</v>
      </c>
      <c r="L41" s="35" t="str">
        <f>'D. Finance'!L1</f>
        <v>Patent 10</v>
      </c>
      <c r="M41" s="35" t="str">
        <f>'D. Finance'!M1</f>
        <v>Patent 11</v>
      </c>
      <c r="N41" s="35" t="str">
        <f>'D. Finance'!N1</f>
        <v>Patent 12</v>
      </c>
      <c r="O41" s="35" t="str">
        <f>'D. Finance'!O1</f>
        <v>Patent 13</v>
      </c>
      <c r="P41" s="35" t="str">
        <f>'D. Finance'!P1</f>
        <v>Patent 14</v>
      </c>
      <c r="Q41" s="35" t="str">
        <f>'D. Finance'!Q1</f>
        <v>Patent 15</v>
      </c>
      <c r="R41" s="35" t="str">
        <f>'D. Finance'!R1</f>
        <v>Patent 16</v>
      </c>
      <c r="S41" s="35" t="str">
        <f>'D. Finance'!S1</f>
        <v>Patent 17</v>
      </c>
      <c r="T41" s="35" t="str">
        <f>'D. Finance'!T1</f>
        <v>Patent 18</v>
      </c>
      <c r="U41" s="35" t="str">
        <f>'D. Finance'!U1</f>
        <v>Patent 19</v>
      </c>
      <c r="V41" s="35" t="str">
        <f>'D. Finance'!V1</f>
        <v>Patent 20</v>
      </c>
      <c r="W41" s="35" t="str">
        <f>'D. Finance'!W1</f>
        <v>Patent 21</v>
      </c>
      <c r="X41" s="35" t="str">
        <f>'D. Finance'!X1</f>
        <v>Patent 22</v>
      </c>
      <c r="Y41" s="35" t="str">
        <f>'D. Finance'!Y1</f>
        <v>Patent 23</v>
      </c>
      <c r="Z41" s="35" t="str">
        <f>'D. Finance'!Z1</f>
        <v>Patent 24</v>
      </c>
      <c r="AA41" s="35" t="str">
        <f>'D. Finance'!AA1</f>
        <v>Patent 25</v>
      </c>
    </row>
    <row r="42" spans="1:27" ht="14.25" customHeight="1">
      <c r="A42" s="35" t="str">
        <f>'D. Finance'!$A2</f>
        <v>D1: Can the existing business area output in the relevant market be maintained without utilising the patented technology?</v>
      </c>
      <c r="B42" s="35" t="str">
        <f>LEFT(A42,4)&amp;'Adapted questions and answers'!$H28</f>
        <v>D1: Business output maintainability</v>
      </c>
      <c r="C42" s="188">
        <f>IF(ISBLANK('D. Finance'!C2),"",IF('D. Finance'!C2&gt;=0.5*('Adapted questions and answers'!$Z28+'Adapted questions and answers'!$AA28),1,IF('D. Finance'!C2&gt;=0.5*('Adapted questions and answers'!$AA28+'Adapted questions and answers'!$AB28),2,IF('D. Finance'!C2&gt;=0.5*('Adapted questions and answers'!$AB28+'Adapted questions and answers'!$AC28),3, IF('D. Finance'!C2&gt;=0.5*('Adapted questions and answers'!$AC28+'Adapted questions and answers'!$AD28),4,5)))))</f>
        <v>4</v>
      </c>
      <c r="D42" s="188">
        <f>IF(ISBLANK('D. Finance'!D2),"",IF('D. Finance'!D2&gt;=0.5*('Adapted questions and answers'!$Z28+'Adapted questions and answers'!$AA28),1,IF('D. Finance'!D2&gt;=0.5*('Adapted questions and answers'!$AA28+'Adapted questions and answers'!$AB28),2,IF('D. Finance'!D2&gt;=0.5*('Adapted questions and answers'!$AB28+'Adapted questions and answers'!$AC28),3, IF('D. Finance'!D2&gt;=0.5*('Adapted questions and answers'!$AC28+'Adapted questions and answers'!$AD28),4,5)))))</f>
        <v>1</v>
      </c>
      <c r="E42" s="188" t="str">
        <f>IF(ISBLANK('D. Finance'!E2),"",IF('D. Finance'!E2&gt;=0.5*('Adapted questions and answers'!$Z28+'Adapted questions and answers'!$AA28),1,IF('D. Finance'!E2&gt;=0.5*('Adapted questions and answers'!$AA28+'Adapted questions and answers'!$AB28),2,IF('D. Finance'!E2&gt;=0.5*('Adapted questions and answers'!$AB28+'Adapted questions and answers'!$AC28),3, IF('D. Finance'!E2&gt;=0.5*('Adapted questions and answers'!$AC28+'Adapted questions and answers'!$AD28),4,5)))))</f>
        <v/>
      </c>
      <c r="F42" s="188" t="str">
        <f>IF(ISBLANK('D. Finance'!F2),"",IF('D. Finance'!F2&gt;=0.5*('Adapted questions and answers'!$Z28+'Adapted questions and answers'!$AA28),1,IF('D. Finance'!F2&gt;=0.5*('Adapted questions and answers'!$AA28+'Adapted questions and answers'!$AB28),2,IF('D. Finance'!F2&gt;=0.5*('Adapted questions and answers'!$AB28+'Adapted questions and answers'!$AC28),3, IF('D. Finance'!F2&gt;=0.5*('Adapted questions and answers'!$AC28+'Adapted questions and answers'!$AD28),4,5)))))</f>
        <v/>
      </c>
      <c r="G42" s="188" t="str">
        <f>IF(ISBLANK('D. Finance'!G2),"",IF('D. Finance'!G2&gt;=0.5*('Adapted questions and answers'!$Z28+'Adapted questions and answers'!$AA28),1,IF('D. Finance'!G2&gt;=0.5*('Adapted questions and answers'!$AA28+'Adapted questions and answers'!$AB28),2,IF('D. Finance'!G2&gt;=0.5*('Adapted questions and answers'!$AB28+'Adapted questions and answers'!$AC28),3, IF('D. Finance'!G2&gt;=0.5*('Adapted questions and answers'!$AC28+'Adapted questions and answers'!$AD28),4,5)))))</f>
        <v/>
      </c>
      <c r="H42" s="188" t="str">
        <f>IF(ISBLANK('D. Finance'!H2),"",IF('D. Finance'!H2&gt;=0.5*('Adapted questions and answers'!$Z28+'Adapted questions and answers'!$AA28),1,IF('D. Finance'!H2&gt;=0.5*('Adapted questions and answers'!$AA28+'Adapted questions and answers'!$AB28),2,IF('D. Finance'!H2&gt;=0.5*('Adapted questions and answers'!$AB28+'Adapted questions and answers'!$AC28),3, IF('D. Finance'!H2&gt;=0.5*('Adapted questions and answers'!$AC28+'Adapted questions and answers'!$AD28),4,5)))))</f>
        <v/>
      </c>
      <c r="I42" s="188" t="str">
        <f>IF(ISBLANK('D. Finance'!I2),"",IF('D. Finance'!I2&gt;=0.5*('Adapted questions and answers'!$Z28+'Adapted questions and answers'!$AA28),1,IF('D. Finance'!I2&gt;=0.5*('Adapted questions and answers'!$AA28+'Adapted questions and answers'!$AB28),2,IF('D. Finance'!I2&gt;=0.5*('Adapted questions and answers'!$AB28+'Adapted questions and answers'!$AC28),3, IF('D. Finance'!I2&gt;=0.5*('Adapted questions and answers'!$AC28+'Adapted questions and answers'!$AD28),4,5)))))</f>
        <v/>
      </c>
      <c r="J42" s="188" t="str">
        <f>IF(ISBLANK('D. Finance'!J2),"",IF('D. Finance'!J2&gt;=0.5*('Adapted questions and answers'!$Z28+'Adapted questions and answers'!$AA28),1,IF('D. Finance'!J2&gt;=0.5*('Adapted questions and answers'!$AA28+'Adapted questions and answers'!$AB28),2,IF('D. Finance'!J2&gt;=0.5*('Adapted questions and answers'!$AB28+'Adapted questions and answers'!$AC28),3, IF('D. Finance'!J2&gt;=0.5*('Adapted questions and answers'!$AC28+'Adapted questions and answers'!$AD28),4,5)))))</f>
        <v/>
      </c>
      <c r="K42" s="188" t="str">
        <f>IF(ISBLANK('D. Finance'!K2),"",IF('D. Finance'!K2&gt;=0.5*('Adapted questions and answers'!$Z28+'Adapted questions and answers'!$AA28),1,IF('D. Finance'!K2&gt;=0.5*('Adapted questions and answers'!$AA28+'Adapted questions and answers'!$AB28),2,IF('D. Finance'!K2&gt;=0.5*('Adapted questions and answers'!$AB28+'Adapted questions and answers'!$AC28),3, IF('D. Finance'!K2&gt;=0.5*('Adapted questions and answers'!$AC28+'Adapted questions and answers'!$AD28),4,5)))))</f>
        <v/>
      </c>
      <c r="L42" s="188" t="str">
        <f>IF(ISBLANK('D. Finance'!L2),"",IF('D. Finance'!L2&gt;=0.5*('Adapted questions and answers'!$Z28+'Adapted questions and answers'!$AA28),1,IF('D. Finance'!L2&gt;=0.5*('Adapted questions and answers'!$AA28+'Adapted questions and answers'!$AB28),2,IF('D. Finance'!L2&gt;=0.5*('Adapted questions and answers'!$AB28+'Adapted questions and answers'!$AC28),3, IF('D. Finance'!L2&gt;=0.5*('Adapted questions and answers'!$AC28+'Adapted questions and answers'!$AD28),4,5)))))</f>
        <v/>
      </c>
      <c r="M42" s="188" t="str">
        <f>IF(ISBLANK('D. Finance'!M2),"",IF('D. Finance'!M2&gt;=0.5*('Adapted questions and answers'!$Z28+'Adapted questions and answers'!$AA28),1,IF('D. Finance'!M2&gt;=0.5*('Adapted questions and answers'!$AA28+'Adapted questions and answers'!$AB28),2,IF('D. Finance'!M2&gt;=0.5*('Adapted questions and answers'!$AB28+'Adapted questions and answers'!$AC28),3, IF('D. Finance'!M2&gt;=0.5*('Adapted questions and answers'!$AC28+'Adapted questions and answers'!$AD28),4,5)))))</f>
        <v/>
      </c>
      <c r="N42" s="188" t="str">
        <f>IF(ISBLANK('D. Finance'!N2),"",IF('D. Finance'!N2&gt;=0.5*('Adapted questions and answers'!$Z28+'Adapted questions and answers'!$AA28),1,IF('D. Finance'!N2&gt;=0.5*('Adapted questions and answers'!$AA28+'Adapted questions and answers'!$AB28),2,IF('D. Finance'!N2&gt;=0.5*('Adapted questions and answers'!$AB28+'Adapted questions and answers'!$AC28),3, IF('D. Finance'!N2&gt;=0.5*('Adapted questions and answers'!$AC28+'Adapted questions and answers'!$AD28),4,5)))))</f>
        <v/>
      </c>
      <c r="O42" s="188" t="str">
        <f>IF(ISBLANK('D. Finance'!O2),"",IF('D. Finance'!O2&gt;=0.5*('Adapted questions and answers'!$Z28+'Adapted questions and answers'!$AA28),1,IF('D. Finance'!O2&gt;=0.5*('Adapted questions and answers'!$AA28+'Adapted questions and answers'!$AB28),2,IF('D. Finance'!O2&gt;=0.5*('Adapted questions and answers'!$AB28+'Adapted questions and answers'!$AC28),3, IF('D. Finance'!O2&gt;=0.5*('Adapted questions and answers'!$AC28+'Adapted questions and answers'!$AD28),4,5)))))</f>
        <v/>
      </c>
      <c r="P42" s="188" t="str">
        <f>IF(ISBLANK('D. Finance'!P2),"",IF('D. Finance'!P2&gt;=0.5*('Adapted questions and answers'!$Z28+'Adapted questions and answers'!$AA28),1,IF('D. Finance'!P2&gt;=0.5*('Adapted questions and answers'!$AA28+'Adapted questions and answers'!$AB28),2,IF('D. Finance'!P2&gt;=0.5*('Adapted questions and answers'!$AB28+'Adapted questions and answers'!$AC28),3, IF('D. Finance'!P2&gt;=0.5*('Adapted questions and answers'!$AC28+'Adapted questions and answers'!$AD28),4,5)))))</f>
        <v/>
      </c>
      <c r="Q42" s="188" t="str">
        <f>IF(ISBLANK('D. Finance'!Q2),"",IF('D. Finance'!Q2&gt;=0.5*('Adapted questions and answers'!$Z28+'Adapted questions and answers'!$AA28),1,IF('D. Finance'!Q2&gt;=0.5*('Adapted questions and answers'!$AA28+'Adapted questions and answers'!$AB28),2,IF('D. Finance'!Q2&gt;=0.5*('Adapted questions and answers'!$AB28+'Adapted questions and answers'!$AC28),3, IF('D. Finance'!Q2&gt;=0.5*('Adapted questions and answers'!$AC28+'Adapted questions and answers'!$AD28),4,5)))))</f>
        <v/>
      </c>
      <c r="R42" s="188" t="str">
        <f>IF(ISBLANK('D. Finance'!R2),"",IF('D. Finance'!R2&gt;=0.5*('Adapted questions and answers'!$Z28+'Adapted questions and answers'!$AA28),1,IF('D. Finance'!R2&gt;=0.5*('Adapted questions and answers'!$AA28+'Adapted questions and answers'!$AB28),2,IF('D. Finance'!R2&gt;=0.5*('Adapted questions and answers'!$AB28+'Adapted questions and answers'!$AC28),3, IF('D. Finance'!R2&gt;=0.5*('Adapted questions and answers'!$AC28+'Adapted questions and answers'!$AD28),4,5)))))</f>
        <v/>
      </c>
      <c r="S42" s="188" t="str">
        <f>IF(ISBLANK('D. Finance'!S2),"",IF('D. Finance'!S2&gt;=0.5*('Adapted questions and answers'!$Z28+'Adapted questions and answers'!$AA28),1,IF('D. Finance'!S2&gt;=0.5*('Adapted questions and answers'!$AA28+'Adapted questions and answers'!$AB28),2,IF('D. Finance'!S2&gt;=0.5*('Adapted questions and answers'!$AB28+'Adapted questions and answers'!$AC28),3, IF('D. Finance'!S2&gt;=0.5*('Adapted questions and answers'!$AC28+'Adapted questions and answers'!$AD28),4,5)))))</f>
        <v/>
      </c>
      <c r="T42" s="188" t="str">
        <f>IF(ISBLANK('D. Finance'!T2),"",IF('D. Finance'!T2&gt;=0.5*('Adapted questions and answers'!$Z28+'Adapted questions and answers'!$AA28),1,IF('D. Finance'!T2&gt;=0.5*('Adapted questions and answers'!$AA28+'Adapted questions and answers'!$AB28),2,IF('D. Finance'!T2&gt;=0.5*('Adapted questions and answers'!$AB28+'Adapted questions and answers'!$AC28),3, IF('D. Finance'!T2&gt;=0.5*('Adapted questions and answers'!$AC28+'Adapted questions and answers'!$AD28),4,5)))))</f>
        <v/>
      </c>
      <c r="U42" s="188" t="str">
        <f>IF(ISBLANK('D. Finance'!U2),"",IF('D. Finance'!U2&gt;=0.5*('Adapted questions and answers'!$Z28+'Adapted questions and answers'!$AA28),1,IF('D. Finance'!U2&gt;=0.5*('Adapted questions and answers'!$AA28+'Adapted questions and answers'!$AB28),2,IF('D. Finance'!U2&gt;=0.5*('Adapted questions and answers'!$AB28+'Adapted questions and answers'!$AC28),3, IF('D. Finance'!U2&gt;=0.5*('Adapted questions and answers'!$AC28+'Adapted questions and answers'!$AD28),4,5)))))</f>
        <v/>
      </c>
      <c r="V42" s="188" t="str">
        <f>IF(ISBLANK('D. Finance'!V2),"",IF('D. Finance'!V2&gt;=0.5*('Adapted questions and answers'!$Z28+'Adapted questions and answers'!$AA28),1,IF('D. Finance'!V2&gt;=0.5*('Adapted questions and answers'!$AA28+'Adapted questions and answers'!$AB28),2,IF('D. Finance'!V2&gt;=0.5*('Adapted questions and answers'!$AB28+'Adapted questions and answers'!$AC28),3, IF('D. Finance'!V2&gt;=0.5*('Adapted questions and answers'!$AC28+'Adapted questions and answers'!$AD28),4,5)))))</f>
        <v/>
      </c>
      <c r="W42" s="188" t="str">
        <f>IF(ISBLANK('D. Finance'!W2),"",IF('D. Finance'!W2&gt;=0.5*('Adapted questions and answers'!$Z28+'Adapted questions and answers'!$AA28),1,IF('D. Finance'!W2&gt;=0.5*('Adapted questions and answers'!$AA28+'Adapted questions and answers'!$AB28),2,IF('D. Finance'!W2&gt;=0.5*('Adapted questions and answers'!$AB28+'Adapted questions and answers'!$AC28),3, IF('D. Finance'!W2&gt;=0.5*('Adapted questions and answers'!$AC28+'Adapted questions and answers'!$AD28),4,5)))))</f>
        <v/>
      </c>
      <c r="X42" s="188" t="str">
        <f>IF(ISBLANK('D. Finance'!X2),"",IF('D. Finance'!X2&gt;=0.5*('Adapted questions and answers'!$Z28+'Adapted questions and answers'!$AA28),1,IF('D. Finance'!X2&gt;=0.5*('Adapted questions and answers'!$AA28+'Adapted questions and answers'!$AB28),2,IF('D. Finance'!X2&gt;=0.5*('Adapted questions and answers'!$AB28+'Adapted questions and answers'!$AC28),3, IF('D. Finance'!X2&gt;=0.5*('Adapted questions and answers'!$AC28+'Adapted questions and answers'!$AD28),4,5)))))</f>
        <v/>
      </c>
      <c r="Y42" s="188" t="str">
        <f>IF(ISBLANK('D. Finance'!Y2),"",IF('D. Finance'!Y2&gt;=0.5*('Adapted questions and answers'!$Z28+'Adapted questions and answers'!$AA28),1,IF('D. Finance'!Y2&gt;=0.5*('Adapted questions and answers'!$AA28+'Adapted questions and answers'!$AB28),2,IF('D. Finance'!Y2&gt;=0.5*('Adapted questions and answers'!$AB28+'Adapted questions and answers'!$AC28),3, IF('D. Finance'!Y2&gt;=0.5*('Adapted questions and answers'!$AC28+'Adapted questions and answers'!$AD28),4,5)))))</f>
        <v/>
      </c>
      <c r="Z42" s="188" t="str">
        <f>IF(ISBLANK('D. Finance'!Z2),"",IF('D. Finance'!Z2&gt;=0.5*('Adapted questions and answers'!$Z28+'Adapted questions and answers'!$AA28),1,IF('D. Finance'!Z2&gt;=0.5*('Adapted questions and answers'!$AA28+'Adapted questions and answers'!$AB28),2,IF('D. Finance'!Z2&gt;=0.5*('Adapted questions and answers'!$AB28+'Adapted questions and answers'!$AC28),3, IF('D. Finance'!Z2&gt;=0.5*('Adapted questions and answers'!$AC28+'Adapted questions and answers'!$AD28),4,5)))))</f>
        <v/>
      </c>
      <c r="AA42" s="188" t="str">
        <f>IF(ISBLANK('D. Finance'!AA2),"",IF('D. Finance'!AA2&gt;=0.5*('Adapted questions and answers'!$Z28+'Adapted questions and answers'!$AA28),1,IF('D. Finance'!AA2&gt;=0.5*('Adapted questions and answers'!$AA28+'Adapted questions and answers'!$AB28),2,IF('D. Finance'!AA2&gt;=0.5*('Adapted questions and answers'!$AB28+'Adapted questions and answers'!$AC28),3, IF('D. Finance'!AA2&gt;=0.5*('Adapted questions and answers'!$AC28+'Adapted questions and answers'!$AD28),4,5)))))</f>
        <v/>
      </c>
    </row>
    <row r="43" spans="1:27" ht="14.25" customHeight="1">
      <c r="A43" s="35" t="str">
        <f>'D. Finance'!$A3</f>
        <v>D2: What are the necessary future development costs?</v>
      </c>
      <c r="B43" s="35" t="str">
        <f>LEFT(A43,4)&amp;'Adapted questions and answers'!$H29</f>
        <v>D2: Future cost of development</v>
      </c>
      <c r="C43" s="188">
        <f>IF(ISBLANK('D. Finance'!C3),"",IF('D. Finance'!C3&gt;=0.5*('Adapted questions and answers'!$Z29+'Adapted questions and answers'!$AA29),1,IF('D. Finance'!C3&gt;=0.5*('Adapted questions and answers'!$AA29+'Adapted questions and answers'!$AB29),2,IF('D. Finance'!C3&gt;=0.5*('Adapted questions and answers'!$AB29+'Adapted questions and answers'!$AC29),3, IF('D. Finance'!C3&gt;=0.5*('Adapted questions and answers'!$AC29+'Adapted questions and answers'!$AD29),4,5)))))</f>
        <v>2</v>
      </c>
      <c r="D43" s="188">
        <f>IF(ISBLANK('D. Finance'!D3),"",IF('D. Finance'!D3&gt;=0.5*('Adapted questions and answers'!$Z29+'Adapted questions and answers'!$AA29),1,IF('D. Finance'!D3&gt;=0.5*('Adapted questions and answers'!$AA29+'Adapted questions and answers'!$AB29),2,IF('D. Finance'!D3&gt;=0.5*('Adapted questions and answers'!$AB29+'Adapted questions and answers'!$AC29),3, IF('D. Finance'!D3&gt;=0.5*('Adapted questions and answers'!$AC29+'Adapted questions and answers'!$AD29),4,5)))))</f>
        <v>2</v>
      </c>
      <c r="E43" s="188" t="str">
        <f>IF(ISBLANK('D. Finance'!E3),"",IF('D. Finance'!E3&gt;=0.5*('Adapted questions and answers'!$Z29+'Adapted questions and answers'!$AA29),1,IF('D. Finance'!E3&gt;=0.5*('Adapted questions and answers'!$AA29+'Adapted questions and answers'!$AB29),2,IF('D. Finance'!E3&gt;=0.5*('Adapted questions and answers'!$AB29+'Adapted questions and answers'!$AC29),3, IF('D. Finance'!E3&gt;=0.5*('Adapted questions and answers'!$AC29+'Adapted questions and answers'!$AD29),4,5)))))</f>
        <v/>
      </c>
      <c r="F43" s="188" t="str">
        <f>IF(ISBLANK('D. Finance'!F3),"",IF('D. Finance'!F3&gt;=0.5*('Adapted questions and answers'!$Z29+'Adapted questions and answers'!$AA29),1,IF('D. Finance'!F3&gt;=0.5*('Adapted questions and answers'!$AA29+'Adapted questions and answers'!$AB29),2,IF('D. Finance'!F3&gt;=0.5*('Adapted questions and answers'!$AB29+'Adapted questions and answers'!$AC29),3, IF('D. Finance'!F3&gt;=0.5*('Adapted questions and answers'!$AC29+'Adapted questions and answers'!$AD29),4,5)))))</f>
        <v/>
      </c>
      <c r="G43" s="188" t="str">
        <f>IF(ISBLANK('D. Finance'!G3),"",IF('D. Finance'!G3&gt;=0.5*('Adapted questions and answers'!$Z29+'Adapted questions and answers'!$AA29),1,IF('D. Finance'!G3&gt;=0.5*('Adapted questions and answers'!$AA29+'Adapted questions and answers'!$AB29),2,IF('D. Finance'!G3&gt;=0.5*('Adapted questions and answers'!$AB29+'Adapted questions and answers'!$AC29),3, IF('D. Finance'!G3&gt;=0.5*('Adapted questions and answers'!$AC29+'Adapted questions and answers'!$AD29),4,5)))))</f>
        <v/>
      </c>
      <c r="H43" s="188" t="str">
        <f>IF(ISBLANK('D. Finance'!H3),"",IF('D. Finance'!H3&gt;=0.5*('Adapted questions and answers'!$Z29+'Adapted questions and answers'!$AA29),1,IF('D. Finance'!H3&gt;=0.5*('Adapted questions and answers'!$AA29+'Adapted questions and answers'!$AB29),2,IF('D. Finance'!H3&gt;=0.5*('Adapted questions and answers'!$AB29+'Adapted questions and answers'!$AC29),3, IF('D. Finance'!H3&gt;=0.5*('Adapted questions and answers'!$AC29+'Adapted questions and answers'!$AD29),4,5)))))</f>
        <v/>
      </c>
      <c r="I43" s="188" t="str">
        <f>IF(ISBLANK('D. Finance'!I3),"",IF('D. Finance'!I3&gt;=0.5*('Adapted questions and answers'!$Z29+'Adapted questions and answers'!$AA29),1,IF('D. Finance'!I3&gt;=0.5*('Adapted questions and answers'!$AA29+'Adapted questions and answers'!$AB29),2,IF('D. Finance'!I3&gt;=0.5*('Adapted questions and answers'!$AB29+'Adapted questions and answers'!$AC29),3, IF('D. Finance'!I3&gt;=0.5*('Adapted questions and answers'!$AC29+'Adapted questions and answers'!$AD29),4,5)))))</f>
        <v/>
      </c>
      <c r="J43" s="188" t="str">
        <f>IF(ISBLANK('D. Finance'!J3),"",IF('D. Finance'!J3&gt;=0.5*('Adapted questions and answers'!$Z29+'Adapted questions and answers'!$AA29),1,IF('D. Finance'!J3&gt;=0.5*('Adapted questions and answers'!$AA29+'Adapted questions and answers'!$AB29),2,IF('D. Finance'!J3&gt;=0.5*('Adapted questions and answers'!$AB29+'Adapted questions and answers'!$AC29),3, IF('D. Finance'!J3&gt;=0.5*('Adapted questions and answers'!$AC29+'Adapted questions and answers'!$AD29),4,5)))))</f>
        <v/>
      </c>
      <c r="K43" s="188" t="str">
        <f>IF(ISBLANK('D. Finance'!K3),"",IF('D. Finance'!K3&gt;=0.5*('Adapted questions and answers'!$Z29+'Adapted questions and answers'!$AA29),1,IF('D. Finance'!K3&gt;=0.5*('Adapted questions and answers'!$AA29+'Adapted questions and answers'!$AB29),2,IF('D. Finance'!K3&gt;=0.5*('Adapted questions and answers'!$AB29+'Adapted questions and answers'!$AC29),3, IF('D. Finance'!K3&gt;=0.5*('Adapted questions and answers'!$AC29+'Adapted questions and answers'!$AD29),4,5)))))</f>
        <v/>
      </c>
      <c r="L43" s="188" t="str">
        <f>IF(ISBLANK('D. Finance'!L3),"",IF('D. Finance'!L3&gt;=0.5*('Adapted questions and answers'!$Z29+'Adapted questions and answers'!$AA29),1,IF('D. Finance'!L3&gt;=0.5*('Adapted questions and answers'!$AA29+'Adapted questions and answers'!$AB29),2,IF('D. Finance'!L3&gt;=0.5*('Adapted questions and answers'!$AB29+'Adapted questions and answers'!$AC29),3, IF('D. Finance'!L3&gt;=0.5*('Adapted questions and answers'!$AC29+'Adapted questions and answers'!$AD29),4,5)))))</f>
        <v/>
      </c>
      <c r="M43" s="188" t="str">
        <f>IF(ISBLANK('D. Finance'!M3),"",IF('D. Finance'!M3&gt;=0.5*('Adapted questions and answers'!$Z29+'Adapted questions and answers'!$AA29),1,IF('D. Finance'!M3&gt;=0.5*('Adapted questions and answers'!$AA29+'Adapted questions and answers'!$AB29),2,IF('D. Finance'!M3&gt;=0.5*('Adapted questions and answers'!$AB29+'Adapted questions and answers'!$AC29),3, IF('D. Finance'!M3&gt;=0.5*('Adapted questions and answers'!$AC29+'Adapted questions and answers'!$AD29),4,5)))))</f>
        <v/>
      </c>
      <c r="N43" s="188" t="str">
        <f>IF(ISBLANK('D. Finance'!N3),"",IF('D. Finance'!N3&gt;=0.5*('Adapted questions and answers'!$Z29+'Adapted questions and answers'!$AA29),1,IF('D. Finance'!N3&gt;=0.5*('Adapted questions and answers'!$AA29+'Adapted questions and answers'!$AB29),2,IF('D. Finance'!N3&gt;=0.5*('Adapted questions and answers'!$AB29+'Adapted questions and answers'!$AC29),3, IF('D. Finance'!N3&gt;=0.5*('Adapted questions and answers'!$AC29+'Adapted questions and answers'!$AD29),4,5)))))</f>
        <v/>
      </c>
      <c r="O43" s="188" t="str">
        <f>IF(ISBLANK('D. Finance'!O3),"",IF('D. Finance'!O3&gt;=0.5*('Adapted questions and answers'!$Z29+'Adapted questions and answers'!$AA29),1,IF('D. Finance'!O3&gt;=0.5*('Adapted questions and answers'!$AA29+'Adapted questions and answers'!$AB29),2,IF('D. Finance'!O3&gt;=0.5*('Adapted questions and answers'!$AB29+'Adapted questions and answers'!$AC29),3, IF('D. Finance'!O3&gt;=0.5*('Adapted questions and answers'!$AC29+'Adapted questions and answers'!$AD29),4,5)))))</f>
        <v/>
      </c>
      <c r="P43" s="188" t="str">
        <f>IF(ISBLANK('D. Finance'!P3),"",IF('D. Finance'!P3&gt;=0.5*('Adapted questions and answers'!$Z29+'Adapted questions and answers'!$AA29),1,IF('D. Finance'!P3&gt;=0.5*('Adapted questions and answers'!$AA29+'Adapted questions and answers'!$AB29),2,IF('D. Finance'!P3&gt;=0.5*('Adapted questions and answers'!$AB29+'Adapted questions and answers'!$AC29),3, IF('D. Finance'!P3&gt;=0.5*('Adapted questions and answers'!$AC29+'Adapted questions and answers'!$AD29),4,5)))))</f>
        <v/>
      </c>
      <c r="Q43" s="188" t="str">
        <f>IF(ISBLANK('D. Finance'!Q3),"",IF('D. Finance'!Q3&gt;=0.5*('Adapted questions and answers'!$Z29+'Adapted questions and answers'!$AA29),1,IF('D. Finance'!Q3&gt;=0.5*('Adapted questions and answers'!$AA29+'Adapted questions and answers'!$AB29),2,IF('D. Finance'!Q3&gt;=0.5*('Adapted questions and answers'!$AB29+'Adapted questions and answers'!$AC29),3, IF('D. Finance'!Q3&gt;=0.5*('Adapted questions and answers'!$AC29+'Adapted questions and answers'!$AD29),4,5)))))</f>
        <v/>
      </c>
      <c r="R43" s="188" t="str">
        <f>IF(ISBLANK('D. Finance'!R3),"",IF('D. Finance'!R3&gt;=0.5*('Adapted questions and answers'!$Z29+'Adapted questions and answers'!$AA29),1,IF('D. Finance'!R3&gt;=0.5*('Adapted questions and answers'!$AA29+'Adapted questions and answers'!$AB29),2,IF('D. Finance'!R3&gt;=0.5*('Adapted questions and answers'!$AB29+'Adapted questions and answers'!$AC29),3, IF('D. Finance'!R3&gt;=0.5*('Adapted questions and answers'!$AC29+'Adapted questions and answers'!$AD29),4,5)))))</f>
        <v/>
      </c>
      <c r="S43" s="188" t="str">
        <f>IF(ISBLANK('D. Finance'!S3),"",IF('D. Finance'!S3&gt;=0.5*('Adapted questions and answers'!$Z29+'Adapted questions and answers'!$AA29),1,IF('D. Finance'!S3&gt;=0.5*('Adapted questions and answers'!$AA29+'Adapted questions and answers'!$AB29),2,IF('D. Finance'!S3&gt;=0.5*('Adapted questions and answers'!$AB29+'Adapted questions and answers'!$AC29),3, IF('D. Finance'!S3&gt;=0.5*('Adapted questions and answers'!$AC29+'Adapted questions and answers'!$AD29),4,5)))))</f>
        <v/>
      </c>
      <c r="T43" s="188" t="str">
        <f>IF(ISBLANK('D. Finance'!T3),"",IF('D. Finance'!T3&gt;=0.5*('Adapted questions and answers'!$Z29+'Adapted questions and answers'!$AA29),1,IF('D. Finance'!T3&gt;=0.5*('Adapted questions and answers'!$AA29+'Adapted questions and answers'!$AB29),2,IF('D. Finance'!T3&gt;=0.5*('Adapted questions and answers'!$AB29+'Adapted questions and answers'!$AC29),3, IF('D. Finance'!T3&gt;=0.5*('Adapted questions and answers'!$AC29+'Adapted questions and answers'!$AD29),4,5)))))</f>
        <v/>
      </c>
      <c r="U43" s="188" t="str">
        <f>IF(ISBLANK('D. Finance'!U3),"",IF('D. Finance'!U3&gt;=0.5*('Adapted questions and answers'!$Z29+'Adapted questions and answers'!$AA29),1,IF('D. Finance'!U3&gt;=0.5*('Adapted questions and answers'!$AA29+'Adapted questions and answers'!$AB29),2,IF('D. Finance'!U3&gt;=0.5*('Adapted questions and answers'!$AB29+'Adapted questions and answers'!$AC29),3, IF('D. Finance'!U3&gt;=0.5*('Adapted questions and answers'!$AC29+'Adapted questions and answers'!$AD29),4,5)))))</f>
        <v/>
      </c>
      <c r="V43" s="188" t="str">
        <f>IF(ISBLANK('D. Finance'!V3),"",IF('D. Finance'!V3&gt;=0.5*('Adapted questions and answers'!$Z29+'Adapted questions and answers'!$AA29),1,IF('D. Finance'!V3&gt;=0.5*('Adapted questions and answers'!$AA29+'Adapted questions and answers'!$AB29),2,IF('D. Finance'!V3&gt;=0.5*('Adapted questions and answers'!$AB29+'Adapted questions and answers'!$AC29),3, IF('D. Finance'!V3&gt;=0.5*('Adapted questions and answers'!$AC29+'Adapted questions and answers'!$AD29),4,5)))))</f>
        <v/>
      </c>
      <c r="W43" s="188" t="str">
        <f>IF(ISBLANK('D. Finance'!W3),"",IF('D. Finance'!W3&gt;=0.5*('Adapted questions and answers'!$Z29+'Adapted questions and answers'!$AA29),1,IF('D. Finance'!W3&gt;=0.5*('Adapted questions and answers'!$AA29+'Adapted questions and answers'!$AB29),2,IF('D. Finance'!W3&gt;=0.5*('Adapted questions and answers'!$AB29+'Adapted questions and answers'!$AC29),3, IF('D. Finance'!W3&gt;=0.5*('Adapted questions and answers'!$AC29+'Adapted questions and answers'!$AD29),4,5)))))</f>
        <v/>
      </c>
      <c r="X43" s="188" t="str">
        <f>IF(ISBLANK('D. Finance'!X3),"",IF('D. Finance'!X3&gt;=0.5*('Adapted questions and answers'!$Z29+'Adapted questions and answers'!$AA29),1,IF('D. Finance'!X3&gt;=0.5*('Adapted questions and answers'!$AA29+'Adapted questions and answers'!$AB29),2,IF('D. Finance'!X3&gt;=0.5*('Adapted questions and answers'!$AB29+'Adapted questions and answers'!$AC29),3, IF('D. Finance'!X3&gt;=0.5*('Adapted questions and answers'!$AC29+'Adapted questions and answers'!$AD29),4,5)))))</f>
        <v/>
      </c>
      <c r="Y43" s="188" t="str">
        <f>IF(ISBLANK('D. Finance'!Y3),"",IF('D. Finance'!Y3&gt;=0.5*('Adapted questions and answers'!$Z29+'Adapted questions and answers'!$AA29),1,IF('D. Finance'!Y3&gt;=0.5*('Adapted questions and answers'!$AA29+'Adapted questions and answers'!$AB29),2,IF('D. Finance'!Y3&gt;=0.5*('Adapted questions and answers'!$AB29+'Adapted questions and answers'!$AC29),3, IF('D. Finance'!Y3&gt;=0.5*('Adapted questions and answers'!$AC29+'Adapted questions and answers'!$AD29),4,5)))))</f>
        <v/>
      </c>
      <c r="Z43" s="188" t="str">
        <f>IF(ISBLANK('D. Finance'!Z3),"",IF('D. Finance'!Z3&gt;=0.5*('Adapted questions and answers'!$Z29+'Adapted questions and answers'!$AA29),1,IF('D. Finance'!Z3&gt;=0.5*('Adapted questions and answers'!$AA29+'Adapted questions and answers'!$AB29),2,IF('D. Finance'!Z3&gt;=0.5*('Adapted questions and answers'!$AB29+'Adapted questions and answers'!$AC29),3, IF('D. Finance'!Z3&gt;=0.5*('Adapted questions and answers'!$AC29+'Adapted questions and answers'!$AD29),4,5)))))</f>
        <v/>
      </c>
      <c r="AA43" s="188" t="str">
        <f>IF(ISBLANK('D. Finance'!AA3),"",IF('D. Finance'!AA3&gt;=0.5*('Adapted questions and answers'!$Z29+'Adapted questions and answers'!$AA29),1,IF('D. Finance'!AA3&gt;=0.5*('Adapted questions and answers'!$AA29+'Adapted questions and answers'!$AB29),2,IF('D. Finance'!AA3&gt;=0.5*('Adapted questions and answers'!$AB29+'Adapted questions and answers'!$AC29),3, IF('D. Finance'!AA3&gt;=0.5*('Adapted questions and answers'!$AC29+'Adapted questions and answers'!$AD29),4,5)))))</f>
        <v/>
      </c>
    </row>
    <row r="44" spans="1:27" ht="14.25" customHeight="1">
      <c r="A44" s="35" t="str">
        <f>'D. Finance'!$A4</f>
        <v>D3: What is the index for cost of production when implementing the patented technology?</v>
      </c>
      <c r="B44" s="35" t="str">
        <f>LEFT(A44,4)&amp;'Adapted questions and answers'!$H30</f>
        <v>D3: Cost of production</v>
      </c>
      <c r="C44" s="188">
        <f>IF(ISBLANK('D. Finance'!C4),"",IF('D. Finance'!C4&gt;=0.5*('Adapted questions and answers'!$Z30+'Adapted questions and answers'!$AA30),1,IF('D. Finance'!C4&gt;=0.5*('Adapted questions and answers'!$AA30+'Adapted questions and answers'!$AB30),2,IF('D. Finance'!C4&gt;=0.5*('Adapted questions and answers'!$AB30+'Adapted questions and answers'!$AC30),3, IF('D. Finance'!C4&gt;=0.5*('Adapted questions and answers'!$AC30+'Adapted questions and answers'!$AD30),4,5)))))</f>
        <v>3</v>
      </c>
      <c r="D44" s="188">
        <f>IF(ISBLANK('D. Finance'!D4),"",IF('D. Finance'!D4&gt;=0.5*('Adapted questions and answers'!$Z30+'Adapted questions and answers'!$AA30),1,IF('D. Finance'!D4&gt;=0.5*('Adapted questions and answers'!$AA30+'Adapted questions and answers'!$AB30),2,IF('D. Finance'!D4&gt;=0.5*('Adapted questions and answers'!$AB30+'Adapted questions and answers'!$AC30),3, IF('D. Finance'!D4&gt;=0.5*('Adapted questions and answers'!$AC30+'Adapted questions and answers'!$AD30),4,5)))))</f>
        <v>3</v>
      </c>
      <c r="E44" s="188" t="str">
        <f>IF(ISBLANK('D. Finance'!E4),"",IF('D. Finance'!E4&gt;=0.5*('Adapted questions and answers'!$Z30+'Adapted questions and answers'!$AA30),1,IF('D. Finance'!E4&gt;=0.5*('Adapted questions and answers'!$AA30+'Adapted questions and answers'!$AB30),2,IF('D. Finance'!E4&gt;=0.5*('Adapted questions and answers'!$AB30+'Adapted questions and answers'!$AC30),3, IF('D. Finance'!E4&gt;=0.5*('Adapted questions and answers'!$AC30+'Adapted questions and answers'!$AD30),4,5)))))</f>
        <v/>
      </c>
      <c r="F44" s="188" t="str">
        <f>IF(ISBLANK('D. Finance'!F4),"",IF('D. Finance'!F4&gt;=0.5*('Adapted questions and answers'!$Z30+'Adapted questions and answers'!$AA30),1,IF('D. Finance'!F4&gt;=0.5*('Adapted questions and answers'!$AA30+'Adapted questions and answers'!$AB30),2,IF('D. Finance'!F4&gt;=0.5*('Adapted questions and answers'!$AB30+'Adapted questions and answers'!$AC30),3, IF('D. Finance'!F4&gt;=0.5*('Adapted questions and answers'!$AC30+'Adapted questions and answers'!$AD30),4,5)))))</f>
        <v/>
      </c>
      <c r="G44" s="188" t="str">
        <f>IF(ISBLANK('D. Finance'!G4),"",IF('D. Finance'!G4&gt;=0.5*('Adapted questions and answers'!$Z30+'Adapted questions and answers'!$AA30),1,IF('D. Finance'!G4&gt;=0.5*('Adapted questions and answers'!$AA30+'Adapted questions and answers'!$AB30),2,IF('D. Finance'!G4&gt;=0.5*('Adapted questions and answers'!$AB30+'Adapted questions and answers'!$AC30),3, IF('D. Finance'!G4&gt;=0.5*('Adapted questions and answers'!$AC30+'Adapted questions and answers'!$AD30),4,5)))))</f>
        <v/>
      </c>
      <c r="H44" s="188" t="str">
        <f>IF(ISBLANK('D. Finance'!H4),"",IF('D. Finance'!H4&gt;=0.5*('Adapted questions and answers'!$Z30+'Adapted questions and answers'!$AA30),1,IF('D. Finance'!H4&gt;=0.5*('Adapted questions and answers'!$AA30+'Adapted questions and answers'!$AB30),2,IF('D. Finance'!H4&gt;=0.5*('Adapted questions and answers'!$AB30+'Adapted questions and answers'!$AC30),3, IF('D. Finance'!H4&gt;=0.5*('Adapted questions and answers'!$AC30+'Adapted questions and answers'!$AD30),4,5)))))</f>
        <v/>
      </c>
      <c r="I44" s="188" t="str">
        <f>IF(ISBLANK('D. Finance'!I4),"",IF('D. Finance'!I4&gt;=0.5*('Adapted questions and answers'!$Z30+'Adapted questions and answers'!$AA30),1,IF('D. Finance'!I4&gt;=0.5*('Adapted questions and answers'!$AA30+'Adapted questions and answers'!$AB30),2,IF('D. Finance'!I4&gt;=0.5*('Adapted questions and answers'!$AB30+'Adapted questions and answers'!$AC30),3, IF('D. Finance'!I4&gt;=0.5*('Adapted questions and answers'!$AC30+'Adapted questions and answers'!$AD30),4,5)))))</f>
        <v/>
      </c>
      <c r="J44" s="188" t="str">
        <f>IF(ISBLANK('D. Finance'!J4),"",IF('D. Finance'!J4&gt;=0.5*('Adapted questions and answers'!$Z30+'Adapted questions and answers'!$AA30),1,IF('D. Finance'!J4&gt;=0.5*('Adapted questions and answers'!$AA30+'Adapted questions and answers'!$AB30),2,IF('D. Finance'!J4&gt;=0.5*('Adapted questions and answers'!$AB30+'Adapted questions and answers'!$AC30),3, IF('D. Finance'!J4&gt;=0.5*('Adapted questions and answers'!$AC30+'Adapted questions and answers'!$AD30),4,5)))))</f>
        <v/>
      </c>
      <c r="K44" s="188" t="str">
        <f>IF(ISBLANK('D. Finance'!K4),"",IF('D. Finance'!K4&gt;=0.5*('Adapted questions and answers'!$Z30+'Adapted questions and answers'!$AA30),1,IF('D. Finance'!K4&gt;=0.5*('Adapted questions and answers'!$AA30+'Adapted questions and answers'!$AB30),2,IF('D. Finance'!K4&gt;=0.5*('Adapted questions and answers'!$AB30+'Adapted questions and answers'!$AC30),3, IF('D. Finance'!K4&gt;=0.5*('Adapted questions and answers'!$AC30+'Adapted questions and answers'!$AD30),4,5)))))</f>
        <v/>
      </c>
      <c r="L44" s="188" t="str">
        <f>IF(ISBLANK('D. Finance'!L4),"",IF('D. Finance'!L4&gt;=0.5*('Adapted questions and answers'!$Z30+'Adapted questions and answers'!$AA30),1,IF('D. Finance'!L4&gt;=0.5*('Adapted questions and answers'!$AA30+'Adapted questions and answers'!$AB30),2,IF('D. Finance'!L4&gt;=0.5*('Adapted questions and answers'!$AB30+'Adapted questions and answers'!$AC30),3, IF('D. Finance'!L4&gt;=0.5*('Adapted questions and answers'!$AC30+'Adapted questions and answers'!$AD30),4,5)))))</f>
        <v/>
      </c>
      <c r="M44" s="188" t="str">
        <f>IF(ISBLANK('D. Finance'!M4),"",IF('D. Finance'!M4&gt;=0.5*('Adapted questions and answers'!$Z30+'Adapted questions and answers'!$AA30),1,IF('D. Finance'!M4&gt;=0.5*('Adapted questions and answers'!$AA30+'Adapted questions and answers'!$AB30),2,IF('D. Finance'!M4&gt;=0.5*('Adapted questions and answers'!$AB30+'Adapted questions and answers'!$AC30),3, IF('D. Finance'!M4&gt;=0.5*('Adapted questions and answers'!$AC30+'Adapted questions and answers'!$AD30),4,5)))))</f>
        <v/>
      </c>
      <c r="N44" s="188" t="str">
        <f>IF(ISBLANK('D. Finance'!N4),"",IF('D. Finance'!N4&gt;=0.5*('Adapted questions and answers'!$Z30+'Adapted questions and answers'!$AA30),1,IF('D. Finance'!N4&gt;=0.5*('Adapted questions and answers'!$AA30+'Adapted questions and answers'!$AB30),2,IF('D. Finance'!N4&gt;=0.5*('Adapted questions and answers'!$AB30+'Adapted questions and answers'!$AC30),3, IF('D. Finance'!N4&gt;=0.5*('Adapted questions and answers'!$AC30+'Adapted questions and answers'!$AD30),4,5)))))</f>
        <v/>
      </c>
      <c r="O44" s="188" t="str">
        <f>IF(ISBLANK('D. Finance'!O4),"",IF('D. Finance'!O4&gt;=0.5*('Adapted questions and answers'!$Z30+'Adapted questions and answers'!$AA30),1,IF('D. Finance'!O4&gt;=0.5*('Adapted questions and answers'!$AA30+'Adapted questions and answers'!$AB30),2,IF('D. Finance'!O4&gt;=0.5*('Adapted questions and answers'!$AB30+'Adapted questions and answers'!$AC30),3, IF('D. Finance'!O4&gt;=0.5*('Adapted questions and answers'!$AC30+'Adapted questions and answers'!$AD30),4,5)))))</f>
        <v/>
      </c>
      <c r="P44" s="188" t="str">
        <f>IF(ISBLANK('D. Finance'!P4),"",IF('D. Finance'!P4&gt;=0.5*('Adapted questions and answers'!$Z30+'Adapted questions and answers'!$AA30),1,IF('D. Finance'!P4&gt;=0.5*('Adapted questions and answers'!$AA30+'Adapted questions and answers'!$AB30),2,IF('D. Finance'!P4&gt;=0.5*('Adapted questions and answers'!$AB30+'Adapted questions and answers'!$AC30),3, IF('D. Finance'!P4&gt;=0.5*('Adapted questions and answers'!$AC30+'Adapted questions and answers'!$AD30),4,5)))))</f>
        <v/>
      </c>
      <c r="Q44" s="188" t="str">
        <f>IF(ISBLANK('D. Finance'!Q4),"",IF('D. Finance'!Q4&gt;=0.5*('Adapted questions and answers'!$Z30+'Adapted questions and answers'!$AA30),1,IF('D. Finance'!Q4&gt;=0.5*('Adapted questions and answers'!$AA30+'Adapted questions and answers'!$AB30),2,IF('D. Finance'!Q4&gt;=0.5*('Adapted questions and answers'!$AB30+'Adapted questions and answers'!$AC30),3, IF('D. Finance'!Q4&gt;=0.5*('Adapted questions and answers'!$AC30+'Adapted questions and answers'!$AD30),4,5)))))</f>
        <v/>
      </c>
      <c r="R44" s="188" t="str">
        <f>IF(ISBLANK('D. Finance'!R4),"",IF('D. Finance'!R4&gt;=0.5*('Adapted questions and answers'!$Z30+'Adapted questions and answers'!$AA30),1,IF('D. Finance'!R4&gt;=0.5*('Adapted questions and answers'!$AA30+'Adapted questions and answers'!$AB30),2,IF('D. Finance'!R4&gt;=0.5*('Adapted questions and answers'!$AB30+'Adapted questions and answers'!$AC30),3, IF('D. Finance'!R4&gt;=0.5*('Adapted questions and answers'!$AC30+'Adapted questions and answers'!$AD30),4,5)))))</f>
        <v/>
      </c>
      <c r="S44" s="188" t="str">
        <f>IF(ISBLANK('D. Finance'!S4),"",IF('D. Finance'!S4&gt;=0.5*('Adapted questions and answers'!$Z30+'Adapted questions and answers'!$AA30),1,IF('D. Finance'!S4&gt;=0.5*('Adapted questions and answers'!$AA30+'Adapted questions and answers'!$AB30),2,IF('D. Finance'!S4&gt;=0.5*('Adapted questions and answers'!$AB30+'Adapted questions and answers'!$AC30),3, IF('D. Finance'!S4&gt;=0.5*('Adapted questions and answers'!$AC30+'Adapted questions and answers'!$AD30),4,5)))))</f>
        <v/>
      </c>
      <c r="T44" s="188" t="str">
        <f>IF(ISBLANK('D. Finance'!T4),"",IF('D. Finance'!T4&gt;=0.5*('Adapted questions and answers'!$Z30+'Adapted questions and answers'!$AA30),1,IF('D. Finance'!T4&gt;=0.5*('Adapted questions and answers'!$AA30+'Adapted questions and answers'!$AB30),2,IF('D. Finance'!T4&gt;=0.5*('Adapted questions and answers'!$AB30+'Adapted questions and answers'!$AC30),3, IF('D. Finance'!T4&gt;=0.5*('Adapted questions and answers'!$AC30+'Adapted questions and answers'!$AD30),4,5)))))</f>
        <v/>
      </c>
      <c r="U44" s="188" t="str">
        <f>IF(ISBLANK('D. Finance'!U4),"",IF('D. Finance'!U4&gt;=0.5*('Adapted questions and answers'!$Z30+'Adapted questions and answers'!$AA30),1,IF('D. Finance'!U4&gt;=0.5*('Adapted questions and answers'!$AA30+'Adapted questions and answers'!$AB30),2,IF('D. Finance'!U4&gt;=0.5*('Adapted questions and answers'!$AB30+'Adapted questions and answers'!$AC30),3, IF('D. Finance'!U4&gt;=0.5*('Adapted questions and answers'!$AC30+'Adapted questions and answers'!$AD30),4,5)))))</f>
        <v/>
      </c>
      <c r="V44" s="188" t="str">
        <f>IF(ISBLANK('D. Finance'!V4),"",IF('D. Finance'!V4&gt;=0.5*('Adapted questions and answers'!$Z30+'Adapted questions and answers'!$AA30),1,IF('D. Finance'!V4&gt;=0.5*('Adapted questions and answers'!$AA30+'Adapted questions and answers'!$AB30),2,IF('D. Finance'!V4&gt;=0.5*('Adapted questions and answers'!$AB30+'Adapted questions and answers'!$AC30),3, IF('D. Finance'!V4&gt;=0.5*('Adapted questions and answers'!$AC30+'Adapted questions and answers'!$AD30),4,5)))))</f>
        <v/>
      </c>
      <c r="W44" s="188" t="str">
        <f>IF(ISBLANK('D. Finance'!W4),"",IF('D. Finance'!W4&gt;=0.5*('Adapted questions and answers'!$Z30+'Adapted questions and answers'!$AA30),1,IF('D. Finance'!W4&gt;=0.5*('Adapted questions and answers'!$AA30+'Adapted questions and answers'!$AB30),2,IF('D. Finance'!W4&gt;=0.5*('Adapted questions and answers'!$AB30+'Adapted questions and answers'!$AC30),3, IF('D. Finance'!W4&gt;=0.5*('Adapted questions and answers'!$AC30+'Adapted questions and answers'!$AD30),4,5)))))</f>
        <v/>
      </c>
      <c r="X44" s="188" t="str">
        <f>IF(ISBLANK('D. Finance'!X4),"",IF('D. Finance'!X4&gt;=0.5*('Adapted questions and answers'!$Z30+'Adapted questions and answers'!$AA30),1,IF('D. Finance'!X4&gt;=0.5*('Adapted questions and answers'!$AA30+'Adapted questions and answers'!$AB30),2,IF('D. Finance'!X4&gt;=0.5*('Adapted questions and answers'!$AB30+'Adapted questions and answers'!$AC30),3, IF('D. Finance'!X4&gt;=0.5*('Adapted questions and answers'!$AC30+'Adapted questions and answers'!$AD30),4,5)))))</f>
        <v/>
      </c>
      <c r="Y44" s="188" t="str">
        <f>IF(ISBLANK('D. Finance'!Y4),"",IF('D. Finance'!Y4&gt;=0.5*('Adapted questions and answers'!$Z30+'Adapted questions and answers'!$AA30),1,IF('D. Finance'!Y4&gt;=0.5*('Adapted questions and answers'!$AA30+'Adapted questions and answers'!$AB30),2,IF('D. Finance'!Y4&gt;=0.5*('Adapted questions and answers'!$AB30+'Adapted questions and answers'!$AC30),3, IF('D. Finance'!Y4&gt;=0.5*('Adapted questions and answers'!$AC30+'Adapted questions and answers'!$AD30),4,5)))))</f>
        <v/>
      </c>
      <c r="Z44" s="188" t="str">
        <f>IF(ISBLANK('D. Finance'!Z4),"",IF('D. Finance'!Z4&gt;=0.5*('Adapted questions and answers'!$Z30+'Adapted questions and answers'!$AA30),1,IF('D. Finance'!Z4&gt;=0.5*('Adapted questions and answers'!$AA30+'Adapted questions and answers'!$AB30),2,IF('D. Finance'!Z4&gt;=0.5*('Adapted questions and answers'!$AB30+'Adapted questions and answers'!$AC30),3, IF('D. Finance'!Z4&gt;=0.5*('Adapted questions and answers'!$AC30+'Adapted questions and answers'!$AD30),4,5)))))</f>
        <v/>
      </c>
      <c r="AA44" s="188" t="str">
        <f>IF(ISBLANK('D. Finance'!AA4),"",IF('D. Finance'!AA4&gt;=0.5*('Adapted questions and answers'!$Z30+'Adapted questions and answers'!$AA30),1,IF('D. Finance'!AA4&gt;=0.5*('Adapted questions and answers'!$AA30+'Adapted questions and answers'!$AB30),2,IF('D. Finance'!AA4&gt;=0.5*('Adapted questions and answers'!$AB30+'Adapted questions and answers'!$AC30),3, IF('D. Finance'!AA4&gt;=0.5*('Adapted questions and answers'!$AC30+'Adapted questions and answers'!$AD30),4,5)))))</f>
        <v/>
      </c>
    </row>
    <row r="45" spans="1:27" ht="14.25" customHeight="1">
      <c r="A45" s="35" t="str">
        <f>'D. Finance'!$A5</f>
        <v>D4: What investment is necessary for production equipment?</v>
      </c>
      <c r="B45" s="35" t="str">
        <f>LEFT(A45,4)&amp;'Adapted questions and answers'!$H31</f>
        <v>D4: Investment intensity</v>
      </c>
      <c r="C45" s="188">
        <f>IF(ISBLANK('D. Finance'!C5),"",IF('D. Finance'!C5&gt;=0.5*('Adapted questions and answers'!$Z31+'Adapted questions and answers'!$AA31),1,IF('D. Finance'!C5&gt;=0.5*('Adapted questions and answers'!$AA31+'Adapted questions and answers'!$AB31),2,IF('D. Finance'!C5&gt;=0.5*('Adapted questions and answers'!$AB31+'Adapted questions and answers'!$AC31),3, IF('D. Finance'!C5&gt;=0.5*('Adapted questions and answers'!$AC31+'Adapted questions and answers'!$AD31),4,5)))))</f>
        <v>3</v>
      </c>
      <c r="D45" s="188">
        <f>IF(ISBLANK('D. Finance'!D5),"",IF('D. Finance'!D5&gt;=0.5*('Adapted questions and answers'!$Z31+'Adapted questions and answers'!$AA31),1,IF('D. Finance'!D5&gt;=0.5*('Adapted questions and answers'!$AA31+'Adapted questions and answers'!$AB31),2,IF('D. Finance'!D5&gt;=0.5*('Adapted questions and answers'!$AB31+'Adapted questions and answers'!$AC31),3, IF('D. Finance'!D5&gt;=0.5*('Adapted questions and answers'!$AC31+'Adapted questions and answers'!$AD31),4,5)))))</f>
        <v>4</v>
      </c>
      <c r="E45" s="188" t="str">
        <f>IF(ISBLANK('D. Finance'!E5),"",IF('D. Finance'!E5&gt;=0.5*('Adapted questions and answers'!$Z31+'Adapted questions and answers'!$AA31),1,IF('D. Finance'!E5&gt;=0.5*('Adapted questions and answers'!$AA31+'Adapted questions and answers'!$AB31),2,IF('D. Finance'!E5&gt;=0.5*('Adapted questions and answers'!$AB31+'Adapted questions and answers'!$AC31),3, IF('D. Finance'!E5&gt;=0.5*('Adapted questions and answers'!$AC31+'Adapted questions and answers'!$AD31),4,5)))))</f>
        <v/>
      </c>
      <c r="F45" s="188" t="str">
        <f>IF(ISBLANK('D. Finance'!F5),"",IF('D. Finance'!F5&gt;=0.5*('Adapted questions and answers'!$Z31+'Adapted questions and answers'!$AA31),1,IF('D. Finance'!F5&gt;=0.5*('Adapted questions and answers'!$AA31+'Adapted questions and answers'!$AB31),2,IF('D. Finance'!F5&gt;=0.5*('Adapted questions and answers'!$AB31+'Adapted questions and answers'!$AC31),3, IF('D. Finance'!F5&gt;=0.5*('Adapted questions and answers'!$AC31+'Adapted questions and answers'!$AD31),4,5)))))</f>
        <v/>
      </c>
      <c r="G45" s="188" t="str">
        <f>IF(ISBLANK('D. Finance'!G5),"",IF('D. Finance'!G5&gt;=0.5*('Adapted questions and answers'!$Z31+'Adapted questions and answers'!$AA31),1,IF('D. Finance'!G5&gt;=0.5*('Adapted questions and answers'!$AA31+'Adapted questions and answers'!$AB31),2,IF('D. Finance'!G5&gt;=0.5*('Adapted questions and answers'!$AB31+'Adapted questions and answers'!$AC31),3, IF('D. Finance'!G5&gt;=0.5*('Adapted questions and answers'!$AC31+'Adapted questions and answers'!$AD31),4,5)))))</f>
        <v/>
      </c>
      <c r="H45" s="188" t="str">
        <f>IF(ISBLANK('D. Finance'!H5),"",IF('D. Finance'!H5&gt;=0.5*('Adapted questions and answers'!$Z31+'Adapted questions and answers'!$AA31),1,IF('D. Finance'!H5&gt;=0.5*('Adapted questions and answers'!$AA31+'Adapted questions and answers'!$AB31),2,IF('D. Finance'!H5&gt;=0.5*('Adapted questions and answers'!$AB31+'Adapted questions and answers'!$AC31),3, IF('D. Finance'!H5&gt;=0.5*('Adapted questions and answers'!$AC31+'Adapted questions and answers'!$AD31),4,5)))))</f>
        <v/>
      </c>
      <c r="I45" s="188" t="str">
        <f>IF(ISBLANK('D. Finance'!I5),"",IF('D. Finance'!I5&gt;=0.5*('Adapted questions and answers'!$Z31+'Adapted questions and answers'!$AA31),1,IF('D. Finance'!I5&gt;=0.5*('Adapted questions and answers'!$AA31+'Adapted questions and answers'!$AB31),2,IF('D. Finance'!I5&gt;=0.5*('Adapted questions and answers'!$AB31+'Adapted questions and answers'!$AC31),3, IF('D. Finance'!I5&gt;=0.5*('Adapted questions and answers'!$AC31+'Adapted questions and answers'!$AD31),4,5)))))</f>
        <v/>
      </c>
      <c r="J45" s="188" t="str">
        <f>IF(ISBLANK('D. Finance'!J5),"",IF('D. Finance'!J5&gt;=0.5*('Adapted questions and answers'!$Z31+'Adapted questions and answers'!$AA31),1,IF('D. Finance'!J5&gt;=0.5*('Adapted questions and answers'!$AA31+'Adapted questions and answers'!$AB31),2,IF('D. Finance'!J5&gt;=0.5*('Adapted questions and answers'!$AB31+'Adapted questions and answers'!$AC31),3, IF('D. Finance'!J5&gt;=0.5*('Adapted questions and answers'!$AC31+'Adapted questions and answers'!$AD31),4,5)))))</f>
        <v/>
      </c>
      <c r="K45" s="188" t="str">
        <f>IF(ISBLANK('D. Finance'!K5),"",IF('D. Finance'!K5&gt;=0.5*('Adapted questions and answers'!$Z31+'Adapted questions and answers'!$AA31),1,IF('D. Finance'!K5&gt;=0.5*('Adapted questions and answers'!$AA31+'Adapted questions and answers'!$AB31),2,IF('D. Finance'!K5&gt;=0.5*('Adapted questions and answers'!$AB31+'Adapted questions and answers'!$AC31),3, IF('D. Finance'!K5&gt;=0.5*('Adapted questions and answers'!$AC31+'Adapted questions and answers'!$AD31),4,5)))))</f>
        <v/>
      </c>
      <c r="L45" s="188" t="str">
        <f>IF(ISBLANK('D. Finance'!L5),"",IF('D. Finance'!L5&gt;=0.5*('Adapted questions and answers'!$Z31+'Adapted questions and answers'!$AA31),1,IF('D. Finance'!L5&gt;=0.5*('Adapted questions and answers'!$AA31+'Adapted questions and answers'!$AB31),2,IF('D. Finance'!L5&gt;=0.5*('Adapted questions and answers'!$AB31+'Adapted questions and answers'!$AC31),3, IF('D. Finance'!L5&gt;=0.5*('Adapted questions and answers'!$AC31+'Adapted questions and answers'!$AD31),4,5)))))</f>
        <v/>
      </c>
      <c r="M45" s="188" t="str">
        <f>IF(ISBLANK('D. Finance'!M5),"",IF('D. Finance'!M5&gt;=0.5*('Adapted questions and answers'!$Z31+'Adapted questions and answers'!$AA31),1,IF('D. Finance'!M5&gt;=0.5*('Adapted questions and answers'!$AA31+'Adapted questions and answers'!$AB31),2,IF('D. Finance'!M5&gt;=0.5*('Adapted questions and answers'!$AB31+'Adapted questions and answers'!$AC31),3, IF('D. Finance'!M5&gt;=0.5*('Adapted questions and answers'!$AC31+'Adapted questions and answers'!$AD31),4,5)))))</f>
        <v/>
      </c>
      <c r="N45" s="188" t="str">
        <f>IF(ISBLANK('D. Finance'!N5),"",IF('D. Finance'!N5&gt;=0.5*('Adapted questions and answers'!$Z31+'Adapted questions and answers'!$AA31),1,IF('D. Finance'!N5&gt;=0.5*('Adapted questions and answers'!$AA31+'Adapted questions and answers'!$AB31),2,IF('D. Finance'!N5&gt;=0.5*('Adapted questions and answers'!$AB31+'Adapted questions and answers'!$AC31),3, IF('D. Finance'!N5&gt;=0.5*('Adapted questions and answers'!$AC31+'Adapted questions and answers'!$AD31),4,5)))))</f>
        <v/>
      </c>
      <c r="O45" s="188" t="str">
        <f>IF(ISBLANK('D. Finance'!O5),"",IF('D. Finance'!O5&gt;=0.5*('Adapted questions and answers'!$Z31+'Adapted questions and answers'!$AA31),1,IF('D. Finance'!O5&gt;=0.5*('Adapted questions and answers'!$AA31+'Adapted questions and answers'!$AB31),2,IF('D. Finance'!O5&gt;=0.5*('Adapted questions and answers'!$AB31+'Adapted questions and answers'!$AC31),3, IF('D. Finance'!O5&gt;=0.5*('Adapted questions and answers'!$AC31+'Adapted questions and answers'!$AD31),4,5)))))</f>
        <v/>
      </c>
      <c r="P45" s="188" t="str">
        <f>IF(ISBLANK('D. Finance'!P5),"",IF('D. Finance'!P5&gt;=0.5*('Adapted questions and answers'!$Z31+'Adapted questions and answers'!$AA31),1,IF('D. Finance'!P5&gt;=0.5*('Adapted questions and answers'!$AA31+'Adapted questions and answers'!$AB31),2,IF('D. Finance'!P5&gt;=0.5*('Adapted questions and answers'!$AB31+'Adapted questions and answers'!$AC31),3, IF('D. Finance'!P5&gt;=0.5*('Adapted questions and answers'!$AC31+'Adapted questions and answers'!$AD31),4,5)))))</f>
        <v/>
      </c>
      <c r="Q45" s="188" t="str">
        <f>IF(ISBLANK('D. Finance'!Q5),"",IF('D. Finance'!Q5&gt;=0.5*('Adapted questions and answers'!$Z31+'Adapted questions and answers'!$AA31),1,IF('D. Finance'!Q5&gt;=0.5*('Adapted questions and answers'!$AA31+'Adapted questions and answers'!$AB31),2,IF('D. Finance'!Q5&gt;=0.5*('Adapted questions and answers'!$AB31+'Adapted questions and answers'!$AC31),3, IF('D. Finance'!Q5&gt;=0.5*('Adapted questions and answers'!$AC31+'Adapted questions and answers'!$AD31),4,5)))))</f>
        <v/>
      </c>
      <c r="R45" s="188" t="str">
        <f>IF(ISBLANK('D. Finance'!R5),"",IF('D. Finance'!R5&gt;=0.5*('Adapted questions and answers'!$Z31+'Adapted questions and answers'!$AA31),1,IF('D. Finance'!R5&gt;=0.5*('Adapted questions and answers'!$AA31+'Adapted questions and answers'!$AB31),2,IF('D. Finance'!R5&gt;=0.5*('Adapted questions and answers'!$AB31+'Adapted questions and answers'!$AC31),3, IF('D. Finance'!R5&gt;=0.5*('Adapted questions and answers'!$AC31+'Adapted questions and answers'!$AD31),4,5)))))</f>
        <v/>
      </c>
      <c r="S45" s="188" t="str">
        <f>IF(ISBLANK('D. Finance'!S5),"",IF('D. Finance'!S5&gt;=0.5*('Adapted questions and answers'!$Z31+'Adapted questions and answers'!$AA31),1,IF('D. Finance'!S5&gt;=0.5*('Adapted questions and answers'!$AA31+'Adapted questions and answers'!$AB31),2,IF('D. Finance'!S5&gt;=0.5*('Adapted questions and answers'!$AB31+'Adapted questions and answers'!$AC31),3, IF('D. Finance'!S5&gt;=0.5*('Adapted questions and answers'!$AC31+'Adapted questions and answers'!$AD31),4,5)))))</f>
        <v/>
      </c>
      <c r="T45" s="188" t="str">
        <f>IF(ISBLANK('D. Finance'!T5),"",IF('D. Finance'!T5&gt;=0.5*('Adapted questions and answers'!$Z31+'Adapted questions and answers'!$AA31),1,IF('D. Finance'!T5&gt;=0.5*('Adapted questions and answers'!$AA31+'Adapted questions and answers'!$AB31),2,IF('D. Finance'!T5&gt;=0.5*('Adapted questions and answers'!$AB31+'Adapted questions and answers'!$AC31),3, IF('D. Finance'!T5&gt;=0.5*('Adapted questions and answers'!$AC31+'Adapted questions and answers'!$AD31),4,5)))))</f>
        <v/>
      </c>
      <c r="U45" s="188" t="str">
        <f>IF(ISBLANK('D. Finance'!U5),"",IF('D. Finance'!U5&gt;=0.5*('Adapted questions and answers'!$Z31+'Adapted questions and answers'!$AA31),1,IF('D. Finance'!U5&gt;=0.5*('Adapted questions and answers'!$AA31+'Adapted questions and answers'!$AB31),2,IF('D. Finance'!U5&gt;=0.5*('Adapted questions and answers'!$AB31+'Adapted questions and answers'!$AC31),3, IF('D. Finance'!U5&gt;=0.5*('Adapted questions and answers'!$AC31+'Adapted questions and answers'!$AD31),4,5)))))</f>
        <v/>
      </c>
      <c r="V45" s="188" t="str">
        <f>IF(ISBLANK('D. Finance'!V5),"",IF('D. Finance'!V5&gt;=0.5*('Adapted questions and answers'!$Z31+'Adapted questions and answers'!$AA31),1,IF('D. Finance'!V5&gt;=0.5*('Adapted questions and answers'!$AA31+'Adapted questions and answers'!$AB31),2,IF('D. Finance'!V5&gt;=0.5*('Adapted questions and answers'!$AB31+'Adapted questions and answers'!$AC31),3, IF('D. Finance'!V5&gt;=0.5*('Adapted questions and answers'!$AC31+'Adapted questions and answers'!$AD31),4,5)))))</f>
        <v/>
      </c>
      <c r="W45" s="188" t="str">
        <f>IF(ISBLANK('D. Finance'!W5),"",IF('D. Finance'!W5&gt;=0.5*('Adapted questions and answers'!$Z31+'Adapted questions and answers'!$AA31),1,IF('D. Finance'!W5&gt;=0.5*('Adapted questions and answers'!$AA31+'Adapted questions and answers'!$AB31),2,IF('D. Finance'!W5&gt;=0.5*('Adapted questions and answers'!$AB31+'Adapted questions and answers'!$AC31),3, IF('D. Finance'!W5&gt;=0.5*('Adapted questions and answers'!$AC31+'Adapted questions and answers'!$AD31),4,5)))))</f>
        <v/>
      </c>
      <c r="X45" s="188" t="str">
        <f>IF(ISBLANK('D. Finance'!X5),"",IF('D. Finance'!X5&gt;=0.5*('Adapted questions and answers'!$Z31+'Adapted questions and answers'!$AA31),1,IF('D. Finance'!X5&gt;=0.5*('Adapted questions and answers'!$AA31+'Adapted questions and answers'!$AB31),2,IF('D. Finance'!X5&gt;=0.5*('Adapted questions and answers'!$AB31+'Adapted questions and answers'!$AC31),3, IF('D. Finance'!X5&gt;=0.5*('Adapted questions and answers'!$AC31+'Adapted questions and answers'!$AD31),4,5)))))</f>
        <v/>
      </c>
      <c r="Y45" s="188" t="str">
        <f>IF(ISBLANK('D. Finance'!Y5),"",IF('D. Finance'!Y5&gt;=0.5*('Adapted questions and answers'!$Z31+'Adapted questions and answers'!$AA31),1,IF('D. Finance'!Y5&gt;=0.5*('Adapted questions and answers'!$AA31+'Adapted questions and answers'!$AB31),2,IF('D. Finance'!Y5&gt;=0.5*('Adapted questions and answers'!$AB31+'Adapted questions and answers'!$AC31),3, IF('D. Finance'!Y5&gt;=0.5*('Adapted questions and answers'!$AC31+'Adapted questions and answers'!$AD31),4,5)))))</f>
        <v/>
      </c>
      <c r="Z45" s="188" t="str">
        <f>IF(ISBLANK('D. Finance'!Z5),"",IF('D. Finance'!Z5&gt;=0.5*('Adapted questions and answers'!$Z31+'Adapted questions and answers'!$AA31),1,IF('D. Finance'!Z5&gt;=0.5*('Adapted questions and answers'!$AA31+'Adapted questions and answers'!$AB31),2,IF('D. Finance'!Z5&gt;=0.5*('Adapted questions and answers'!$AB31+'Adapted questions and answers'!$AC31),3, IF('D. Finance'!Z5&gt;=0.5*('Adapted questions and answers'!$AC31+'Adapted questions and answers'!$AD31),4,5)))))</f>
        <v/>
      </c>
      <c r="AA45" s="188" t="str">
        <f>IF(ISBLANK('D. Finance'!AA5),"",IF('D. Finance'!AA5&gt;=0.5*('Adapted questions and answers'!$Z31+'Adapted questions and answers'!$AA31),1,IF('D. Finance'!AA5&gt;=0.5*('Adapted questions and answers'!$AA31+'Adapted questions and answers'!$AB31),2,IF('D. Finance'!AA5&gt;=0.5*('Adapted questions and answers'!$AB31+'Adapted questions and answers'!$AC31),3, IF('D. Finance'!AA5&gt;=0.5*('Adapted questions and answers'!$AC31+'Adapted questions and answers'!$AD31),4,5)))))</f>
        <v/>
      </c>
    </row>
    <row r="46" spans="1:27" ht="14.25" customHeight="1">
      <c r="A46" s="35" t="str">
        <f>'D. Finance'!$A6</f>
        <v>D5: Does the company have the financial capacity to cover patent renewal fees in the relevant markets?</v>
      </c>
      <c r="B46" s="35" t="str">
        <f>LEFT(A46,4)&amp;'Adapted questions and answers'!$H32</f>
        <v>D5: Financial capacity to cover renewal fees</v>
      </c>
      <c r="C46" s="188">
        <f>IF('D. Finance'!C6='Adapted questions and answers'!$J32,1,IF('D. Finance'!C6='Adapted questions and answers'!$K32,2,IF('D. Finance'!C6='Adapted questions and answers'!$L32,3,IF('D. Finance'!C6='Adapted questions and answers'!$M32,4,IF('D. Finance'!C6='Adapted questions and answers'!$N32,5,"")))))</f>
        <v>5</v>
      </c>
      <c r="D46" s="188">
        <f>IF('D. Finance'!D6='Adapted questions and answers'!$J32,1,IF('D. Finance'!D6='Adapted questions and answers'!$K32,2,IF('D. Finance'!D6='Adapted questions and answers'!$L32,3,IF('D. Finance'!D6='Adapted questions and answers'!$M32,4,IF('D. Finance'!D6='Adapted questions and answers'!$N32,5,"")))))</f>
        <v>5</v>
      </c>
      <c r="E46" s="188" t="str">
        <f>IF('D. Finance'!E6='Adapted questions and answers'!$J32,1,IF('D. Finance'!E6='Adapted questions and answers'!$K32,2,IF('D. Finance'!E6='Adapted questions and answers'!$L32,3,IF('D. Finance'!E6='Adapted questions and answers'!$M32,4,IF('D. Finance'!E6='Adapted questions and answers'!$N32,5,"")))))</f>
        <v/>
      </c>
      <c r="F46" s="188" t="str">
        <f>IF('D. Finance'!F6='Adapted questions and answers'!$J32,1,IF('D. Finance'!F6='Adapted questions and answers'!$K32,2,IF('D. Finance'!F6='Adapted questions and answers'!$L32,3,IF('D. Finance'!F6='Adapted questions and answers'!$M32,4,IF('D. Finance'!F6='Adapted questions and answers'!$N32,5,"")))))</f>
        <v/>
      </c>
      <c r="G46" s="188" t="str">
        <f>IF('D. Finance'!G6='Adapted questions and answers'!$J32,1,IF('D. Finance'!G6='Adapted questions and answers'!$K32,2,IF('D. Finance'!G6='Adapted questions and answers'!$L32,3,IF('D. Finance'!G6='Adapted questions and answers'!$M32,4,IF('D. Finance'!G6='Adapted questions and answers'!$N32,5,"")))))</f>
        <v/>
      </c>
      <c r="H46" s="188" t="str">
        <f>IF('D. Finance'!H6='Adapted questions and answers'!$J32,1,IF('D. Finance'!H6='Adapted questions and answers'!$K32,2,IF('D. Finance'!H6='Adapted questions and answers'!$L32,3,IF('D. Finance'!H6='Adapted questions and answers'!$M32,4,IF('D. Finance'!H6='Adapted questions and answers'!$N32,5,"")))))</f>
        <v/>
      </c>
      <c r="I46" s="188" t="str">
        <f>IF('D. Finance'!I6='Adapted questions and answers'!$J32,1,IF('D. Finance'!I6='Adapted questions and answers'!$K32,2,IF('D. Finance'!I6='Adapted questions and answers'!$L32,3,IF('D. Finance'!I6='Adapted questions and answers'!$M32,4,IF('D. Finance'!I6='Adapted questions and answers'!$N32,5,"")))))</f>
        <v/>
      </c>
      <c r="J46" s="188" t="str">
        <f>IF('D. Finance'!J6='Adapted questions and answers'!$J32,1,IF('D. Finance'!J6='Adapted questions and answers'!$K32,2,IF('D. Finance'!J6='Adapted questions and answers'!$L32,3,IF('D. Finance'!J6='Adapted questions and answers'!$M32,4,IF('D. Finance'!J6='Adapted questions and answers'!$N32,5,"")))))</f>
        <v/>
      </c>
      <c r="K46" s="188" t="str">
        <f>IF('D. Finance'!K6='Adapted questions and answers'!$J32,1,IF('D. Finance'!K6='Adapted questions and answers'!$K32,2,IF('D. Finance'!K6='Adapted questions and answers'!$L32,3,IF('D. Finance'!K6='Adapted questions and answers'!$M32,4,IF('D. Finance'!K6='Adapted questions and answers'!$N32,5,"")))))</f>
        <v/>
      </c>
      <c r="L46" s="188" t="str">
        <f>IF('D. Finance'!L6='Adapted questions and answers'!$J32,1,IF('D. Finance'!L6='Adapted questions and answers'!$K32,2,IF('D. Finance'!L6='Adapted questions and answers'!$L32,3,IF('D. Finance'!L6='Adapted questions and answers'!$M32,4,IF('D. Finance'!L6='Adapted questions and answers'!$N32,5,"")))))</f>
        <v/>
      </c>
      <c r="M46" s="188" t="str">
        <f>IF('D. Finance'!M6='Adapted questions and answers'!$J32,1,IF('D. Finance'!M6='Adapted questions and answers'!$K32,2,IF('D. Finance'!M6='Adapted questions and answers'!$L32,3,IF('D. Finance'!M6='Adapted questions and answers'!$M32,4,IF('D. Finance'!M6='Adapted questions and answers'!$N32,5,"")))))</f>
        <v/>
      </c>
      <c r="N46" s="188" t="str">
        <f>IF('D. Finance'!N6='Adapted questions and answers'!$J32,1,IF('D. Finance'!N6='Adapted questions and answers'!$K32,2,IF('D. Finance'!N6='Adapted questions and answers'!$L32,3,IF('D. Finance'!N6='Adapted questions and answers'!$M32,4,IF('D. Finance'!N6='Adapted questions and answers'!$N32,5,"")))))</f>
        <v/>
      </c>
      <c r="O46" s="188" t="str">
        <f>IF('D. Finance'!O6='Adapted questions and answers'!$J32,1,IF('D. Finance'!O6='Adapted questions and answers'!$K32,2,IF('D. Finance'!O6='Adapted questions and answers'!$L32,3,IF('D. Finance'!O6='Adapted questions and answers'!$M32,4,IF('D. Finance'!O6='Adapted questions and answers'!$N32,5,"")))))</f>
        <v/>
      </c>
      <c r="P46" s="188" t="str">
        <f>IF('D. Finance'!P6='Adapted questions and answers'!$J32,1,IF('D. Finance'!P6='Adapted questions and answers'!$K32,2,IF('D. Finance'!P6='Adapted questions and answers'!$L32,3,IF('D. Finance'!P6='Adapted questions and answers'!$M32,4,IF('D. Finance'!P6='Adapted questions and answers'!$N32,5,"")))))</f>
        <v/>
      </c>
      <c r="Q46" s="188" t="str">
        <f>IF('D. Finance'!Q6='Adapted questions and answers'!$J32,1,IF('D. Finance'!Q6='Adapted questions and answers'!$K32,2,IF('D. Finance'!Q6='Adapted questions and answers'!$L32,3,IF('D. Finance'!Q6='Adapted questions and answers'!$M32,4,IF('D. Finance'!Q6='Adapted questions and answers'!$N32,5,"")))))</f>
        <v/>
      </c>
      <c r="R46" s="188" t="str">
        <f>IF('D. Finance'!R6='Adapted questions and answers'!$J32,1,IF('D. Finance'!R6='Adapted questions and answers'!$K32,2,IF('D. Finance'!R6='Adapted questions and answers'!$L32,3,IF('D. Finance'!R6='Adapted questions and answers'!$M32,4,IF('D. Finance'!R6='Adapted questions and answers'!$N32,5,"")))))</f>
        <v/>
      </c>
      <c r="S46" s="188" t="str">
        <f>IF('D. Finance'!S6='Adapted questions and answers'!$J32,1,IF('D. Finance'!S6='Adapted questions and answers'!$K32,2,IF('D. Finance'!S6='Adapted questions and answers'!$L32,3,IF('D. Finance'!S6='Adapted questions and answers'!$M32,4,IF('D. Finance'!S6='Adapted questions and answers'!$N32,5,"")))))</f>
        <v/>
      </c>
      <c r="T46" s="188" t="str">
        <f>IF('D. Finance'!T6='Adapted questions and answers'!$J32,1,IF('D. Finance'!T6='Adapted questions and answers'!$K32,2,IF('D. Finance'!T6='Adapted questions and answers'!$L32,3,IF('D. Finance'!T6='Adapted questions and answers'!$M32,4,IF('D. Finance'!T6='Adapted questions and answers'!$N32,5,"")))))</f>
        <v/>
      </c>
      <c r="U46" s="188" t="str">
        <f>IF('D. Finance'!U6='Adapted questions and answers'!$J32,1,IF('D. Finance'!U6='Adapted questions and answers'!$K32,2,IF('D. Finance'!U6='Adapted questions and answers'!$L32,3,IF('D. Finance'!U6='Adapted questions and answers'!$M32,4,IF('D. Finance'!U6='Adapted questions and answers'!$N32,5,"")))))</f>
        <v/>
      </c>
      <c r="V46" s="188" t="str">
        <f>IF('D. Finance'!V6='Adapted questions and answers'!$J32,1,IF('D. Finance'!V6='Adapted questions and answers'!$K32,2,IF('D. Finance'!V6='Adapted questions and answers'!$L32,3,IF('D. Finance'!V6='Adapted questions and answers'!$M32,4,IF('D. Finance'!V6='Adapted questions and answers'!$N32,5,"")))))</f>
        <v/>
      </c>
      <c r="W46" s="188" t="str">
        <f>IF('D. Finance'!W6='Adapted questions and answers'!$J32,1,IF('D. Finance'!W6='Adapted questions and answers'!$K32,2,IF('D. Finance'!W6='Adapted questions and answers'!$L32,3,IF('D. Finance'!W6='Adapted questions and answers'!$M32,4,IF('D. Finance'!W6='Adapted questions and answers'!$N32,5,"")))))</f>
        <v/>
      </c>
      <c r="X46" s="188" t="str">
        <f>IF('D. Finance'!X6='Adapted questions and answers'!$J32,1,IF('D. Finance'!X6='Adapted questions and answers'!$K32,2,IF('D. Finance'!X6='Adapted questions and answers'!$L32,3,IF('D. Finance'!X6='Adapted questions and answers'!$M32,4,IF('D. Finance'!X6='Adapted questions and answers'!$N32,5,"")))))</f>
        <v/>
      </c>
      <c r="Y46" s="188" t="str">
        <f>IF('D. Finance'!Y6='Adapted questions and answers'!$J32,1,IF('D. Finance'!Y6='Adapted questions and answers'!$K32,2,IF('D. Finance'!Y6='Adapted questions and answers'!$L32,3,IF('D. Finance'!Y6='Adapted questions and answers'!$M32,4,IF('D. Finance'!Y6='Adapted questions and answers'!$N32,5,"")))))</f>
        <v/>
      </c>
      <c r="Z46" s="188" t="str">
        <f>IF('D. Finance'!Z6='Adapted questions and answers'!$J32,1,IF('D. Finance'!Z6='Adapted questions and answers'!$K32,2,IF('D. Finance'!Z6='Adapted questions and answers'!$L32,3,IF('D. Finance'!Z6='Adapted questions and answers'!$M32,4,IF('D. Finance'!Z6='Adapted questions and answers'!$N32,5,"")))))</f>
        <v/>
      </c>
      <c r="AA46" s="188" t="str">
        <f>IF('D. Finance'!AA6='Adapted questions and answers'!$J32,1,IF('D. Finance'!AA6='Adapted questions and answers'!$K32,2,IF('D. Finance'!AA6='Adapted questions and answers'!$L32,3,IF('D. Finance'!AA6='Adapted questions and answers'!$M32,4,IF('D. Finance'!AA6='Adapted questions and answers'!$N32,5,"")))))</f>
        <v/>
      </c>
    </row>
    <row r="47" spans="1:27" ht="14.25" customHeight="1">
      <c r="A47" s="35" t="str">
        <f>'D. Finance'!$A7</f>
        <v>D6: What is the patented technology`s contribution to company profits?</v>
      </c>
      <c r="B47" s="35" t="str">
        <f>LEFT(A47,4)&amp;'Adapted questions and answers'!$H33</f>
        <v>D6: Contribution to company profits</v>
      </c>
      <c r="C47" s="188">
        <f>IF('D. Finance'!C7='Adapted questions and answers'!$J33,1,IF('D. Finance'!C7='Adapted questions and answers'!$K33,2,IF('D. Finance'!C7='Adapted questions and answers'!$L33,3,IF('D. Finance'!C7='Adapted questions and answers'!$M33,4,IF('D. Finance'!C7='Adapted questions and answers'!$N33,5,"")))))</f>
        <v>1</v>
      </c>
      <c r="D47" s="188">
        <f>IF('D. Finance'!D7='Adapted questions and answers'!$J33,1,IF('D. Finance'!D7='Adapted questions and answers'!$K33,2,IF('D. Finance'!D7='Adapted questions and answers'!$L33,3,IF('D. Finance'!D7='Adapted questions and answers'!$M33,4,IF('D. Finance'!D7='Adapted questions and answers'!$N33,5,"")))))</f>
        <v>4</v>
      </c>
      <c r="E47" s="188" t="str">
        <f>IF('D. Finance'!E7='Adapted questions and answers'!$J33,1,IF('D. Finance'!E7='Adapted questions and answers'!$K33,2,IF('D. Finance'!E7='Adapted questions and answers'!$L33,3,IF('D. Finance'!E7='Adapted questions and answers'!$M33,4,IF('D. Finance'!E7='Adapted questions and answers'!$N33,5,"")))))</f>
        <v/>
      </c>
      <c r="F47" s="188" t="str">
        <f>IF('D. Finance'!F7='Adapted questions and answers'!$J33,1,IF('D. Finance'!F7='Adapted questions and answers'!$K33,2,IF('D. Finance'!F7='Adapted questions and answers'!$L33,3,IF('D. Finance'!F7='Adapted questions and answers'!$M33,4,IF('D. Finance'!F7='Adapted questions and answers'!$N33,5,"")))))</f>
        <v/>
      </c>
      <c r="G47" s="188" t="str">
        <f>IF('D. Finance'!G7='Adapted questions and answers'!$J33,1,IF('D. Finance'!G7='Adapted questions and answers'!$K33,2,IF('D. Finance'!G7='Adapted questions and answers'!$L33,3,IF('D. Finance'!G7='Adapted questions and answers'!$M33,4,IF('D. Finance'!G7='Adapted questions and answers'!$N33,5,"")))))</f>
        <v/>
      </c>
      <c r="H47" s="188" t="str">
        <f>IF('D. Finance'!H7='Adapted questions and answers'!$J33,1,IF('D. Finance'!H7='Adapted questions and answers'!$K33,2,IF('D. Finance'!H7='Adapted questions and answers'!$L33,3,IF('D. Finance'!H7='Adapted questions and answers'!$M33,4,IF('D. Finance'!H7='Adapted questions and answers'!$N33,5,"")))))</f>
        <v/>
      </c>
      <c r="I47" s="188" t="str">
        <f>IF('D. Finance'!I7='Adapted questions and answers'!$J33,1,IF('D. Finance'!I7='Adapted questions and answers'!$K33,2,IF('D. Finance'!I7='Adapted questions and answers'!$L33,3,IF('D. Finance'!I7='Adapted questions and answers'!$M33,4,IF('D. Finance'!I7='Adapted questions and answers'!$N33,5,"")))))</f>
        <v/>
      </c>
      <c r="J47" s="188" t="str">
        <f>IF('D. Finance'!J7='Adapted questions and answers'!$J33,1,IF('D. Finance'!J7='Adapted questions and answers'!$K33,2,IF('D. Finance'!J7='Adapted questions and answers'!$L33,3,IF('D. Finance'!J7='Adapted questions and answers'!$M33,4,IF('D. Finance'!J7='Adapted questions and answers'!$N33,5,"")))))</f>
        <v/>
      </c>
      <c r="K47" s="188" t="str">
        <f>IF('D. Finance'!K7='Adapted questions and answers'!$J33,1,IF('D. Finance'!K7='Adapted questions and answers'!$K33,2,IF('D. Finance'!K7='Adapted questions and answers'!$L33,3,IF('D. Finance'!K7='Adapted questions and answers'!$M33,4,IF('D. Finance'!K7='Adapted questions and answers'!$N33,5,"")))))</f>
        <v/>
      </c>
      <c r="L47" s="188" t="str">
        <f>IF('D. Finance'!L7='Adapted questions and answers'!$J33,1,IF('D. Finance'!L7='Adapted questions and answers'!$K33,2,IF('D. Finance'!L7='Adapted questions and answers'!$L33,3,IF('D. Finance'!L7='Adapted questions and answers'!$M33,4,IF('D. Finance'!L7='Adapted questions and answers'!$N33,5,"")))))</f>
        <v/>
      </c>
      <c r="M47" s="188" t="str">
        <f>IF('D. Finance'!M7='Adapted questions and answers'!$J33,1,IF('D. Finance'!M7='Adapted questions and answers'!$K33,2,IF('D. Finance'!M7='Adapted questions and answers'!$L33,3,IF('D. Finance'!M7='Adapted questions and answers'!$M33,4,IF('D. Finance'!M7='Adapted questions and answers'!$N33,5,"")))))</f>
        <v/>
      </c>
      <c r="N47" s="188" t="str">
        <f>IF('D. Finance'!N7='Adapted questions and answers'!$J33,1,IF('D. Finance'!N7='Adapted questions and answers'!$K33,2,IF('D. Finance'!N7='Adapted questions and answers'!$L33,3,IF('D. Finance'!N7='Adapted questions and answers'!$M33,4,IF('D. Finance'!N7='Adapted questions and answers'!$N33,5,"")))))</f>
        <v/>
      </c>
      <c r="O47" s="188" t="str">
        <f>IF('D. Finance'!O7='Adapted questions and answers'!$J33,1,IF('D. Finance'!O7='Adapted questions and answers'!$K33,2,IF('D. Finance'!O7='Adapted questions and answers'!$L33,3,IF('D. Finance'!O7='Adapted questions and answers'!$M33,4,IF('D. Finance'!O7='Adapted questions and answers'!$N33,5,"")))))</f>
        <v/>
      </c>
      <c r="P47" s="188" t="str">
        <f>IF('D. Finance'!P7='Adapted questions and answers'!$J33,1,IF('D. Finance'!P7='Adapted questions and answers'!$K33,2,IF('D. Finance'!P7='Adapted questions and answers'!$L33,3,IF('D. Finance'!P7='Adapted questions and answers'!$M33,4,IF('D. Finance'!P7='Adapted questions and answers'!$N33,5,"")))))</f>
        <v/>
      </c>
      <c r="Q47" s="188" t="str">
        <f>IF('D. Finance'!Q7='Adapted questions and answers'!$J33,1,IF('D. Finance'!Q7='Adapted questions and answers'!$K33,2,IF('D. Finance'!Q7='Adapted questions and answers'!$L33,3,IF('D. Finance'!Q7='Adapted questions and answers'!$M33,4,IF('D. Finance'!Q7='Adapted questions and answers'!$N33,5,"")))))</f>
        <v/>
      </c>
      <c r="R47" s="188" t="str">
        <f>IF('D. Finance'!R7='Adapted questions and answers'!$J33,1,IF('D. Finance'!R7='Adapted questions and answers'!$K33,2,IF('D. Finance'!R7='Adapted questions and answers'!$L33,3,IF('D. Finance'!R7='Adapted questions and answers'!$M33,4,IF('D. Finance'!R7='Adapted questions and answers'!$N33,5,"")))))</f>
        <v/>
      </c>
      <c r="S47" s="188" t="str">
        <f>IF('D. Finance'!S7='Adapted questions and answers'!$J33,1,IF('D. Finance'!S7='Adapted questions and answers'!$K33,2,IF('D. Finance'!S7='Adapted questions and answers'!$L33,3,IF('D. Finance'!S7='Adapted questions and answers'!$M33,4,IF('D. Finance'!S7='Adapted questions and answers'!$N33,5,"")))))</f>
        <v/>
      </c>
      <c r="T47" s="188" t="str">
        <f>IF('D. Finance'!T7='Adapted questions and answers'!$J33,1,IF('D. Finance'!T7='Adapted questions and answers'!$K33,2,IF('D. Finance'!T7='Adapted questions and answers'!$L33,3,IF('D. Finance'!T7='Adapted questions and answers'!$M33,4,IF('D. Finance'!T7='Adapted questions and answers'!$N33,5,"")))))</f>
        <v/>
      </c>
      <c r="U47" s="188" t="str">
        <f>IF('D. Finance'!U7='Adapted questions and answers'!$J33,1,IF('D. Finance'!U7='Adapted questions and answers'!$K33,2,IF('D. Finance'!U7='Adapted questions and answers'!$L33,3,IF('D. Finance'!U7='Adapted questions and answers'!$M33,4,IF('D. Finance'!U7='Adapted questions and answers'!$N33,5,"")))))</f>
        <v/>
      </c>
      <c r="V47" s="188" t="str">
        <f>IF('D. Finance'!V7='Adapted questions and answers'!$J33,1,IF('D. Finance'!V7='Adapted questions and answers'!$K33,2,IF('D. Finance'!V7='Adapted questions and answers'!$L33,3,IF('D. Finance'!V7='Adapted questions and answers'!$M33,4,IF('D. Finance'!V7='Adapted questions and answers'!$N33,5,"")))))</f>
        <v/>
      </c>
      <c r="W47" s="188" t="str">
        <f>IF('D. Finance'!W7='Adapted questions and answers'!$J33,1,IF('D. Finance'!W7='Adapted questions and answers'!$K33,2,IF('D. Finance'!W7='Adapted questions and answers'!$L33,3,IF('D. Finance'!W7='Adapted questions and answers'!$M33,4,IF('D. Finance'!W7='Adapted questions and answers'!$N33,5,"")))))</f>
        <v/>
      </c>
      <c r="X47" s="188" t="str">
        <f>IF('D. Finance'!X7='Adapted questions and answers'!$J33,1,IF('D. Finance'!X7='Adapted questions and answers'!$K33,2,IF('D. Finance'!X7='Adapted questions and answers'!$L33,3,IF('D. Finance'!X7='Adapted questions and answers'!$M33,4,IF('D. Finance'!X7='Adapted questions and answers'!$N33,5,"")))))</f>
        <v/>
      </c>
      <c r="Y47" s="188" t="str">
        <f>IF('D. Finance'!Y7='Adapted questions and answers'!$J33,1,IF('D. Finance'!Y7='Adapted questions and answers'!$K33,2,IF('D. Finance'!Y7='Adapted questions and answers'!$L33,3,IF('D. Finance'!Y7='Adapted questions and answers'!$M33,4,IF('D. Finance'!Y7='Adapted questions and answers'!$N33,5,"")))))</f>
        <v/>
      </c>
      <c r="Z47" s="188" t="str">
        <f>IF('D. Finance'!Z7='Adapted questions and answers'!$J33,1,IF('D. Finance'!Z7='Adapted questions and answers'!$K33,2,IF('D. Finance'!Z7='Adapted questions and answers'!$L33,3,IF('D. Finance'!Z7='Adapted questions and answers'!$M33,4,IF('D. Finance'!Z7='Adapted questions and answers'!$N33,5,"")))))</f>
        <v/>
      </c>
      <c r="AA47" s="188" t="str">
        <f>IF('D. Finance'!AA7='Adapted questions and answers'!$J33,1,IF('D. Finance'!AA7='Adapted questions and answers'!$K33,2,IF('D. Finance'!AA7='Adapted questions and answers'!$L33,3,IF('D. Finance'!AA7='Adapted questions and answers'!$M33,4,IF('D. Finance'!AA7='Adapted questions and answers'!$N33,5,"")))))</f>
        <v/>
      </c>
    </row>
    <row r="48" spans="1:27" ht="14.25" customHeight="1">
      <c r="B48" s="176" t="s">
        <v>640</v>
      </c>
      <c r="C48">
        <f>SUM(C42:C47)</f>
        <v>18</v>
      </c>
      <c r="D48">
        <f t="shared" ref="D48:AA48" si="3">SUM(D42:D47)</f>
        <v>19</v>
      </c>
      <c r="E48">
        <f t="shared" si="3"/>
        <v>0</v>
      </c>
      <c r="F48">
        <f t="shared" si="3"/>
        <v>0</v>
      </c>
      <c r="G48">
        <f t="shared" si="3"/>
        <v>0</v>
      </c>
      <c r="H48">
        <f t="shared" si="3"/>
        <v>0</v>
      </c>
      <c r="I48">
        <f t="shared" si="3"/>
        <v>0</v>
      </c>
      <c r="J48">
        <f t="shared" si="3"/>
        <v>0</v>
      </c>
      <c r="K48">
        <f t="shared" si="3"/>
        <v>0</v>
      </c>
      <c r="L48">
        <f t="shared" si="3"/>
        <v>0</v>
      </c>
      <c r="M48">
        <f t="shared" si="3"/>
        <v>0</v>
      </c>
      <c r="N48">
        <f t="shared" si="3"/>
        <v>0</v>
      </c>
      <c r="O48">
        <f t="shared" si="3"/>
        <v>0</v>
      </c>
      <c r="P48">
        <f t="shared" si="3"/>
        <v>0</v>
      </c>
      <c r="Q48">
        <f t="shared" si="3"/>
        <v>0</v>
      </c>
      <c r="R48">
        <f t="shared" si="3"/>
        <v>0</v>
      </c>
      <c r="S48">
        <f t="shared" si="3"/>
        <v>0</v>
      </c>
      <c r="T48">
        <f t="shared" si="3"/>
        <v>0</v>
      </c>
      <c r="U48">
        <f t="shared" si="3"/>
        <v>0</v>
      </c>
      <c r="V48">
        <f t="shared" si="3"/>
        <v>0</v>
      </c>
      <c r="W48">
        <f t="shared" si="3"/>
        <v>0</v>
      </c>
      <c r="X48">
        <f t="shared" si="3"/>
        <v>0</v>
      </c>
      <c r="Y48">
        <f t="shared" si="3"/>
        <v>0</v>
      </c>
      <c r="Z48">
        <f t="shared" si="3"/>
        <v>0</v>
      </c>
      <c r="AA48">
        <f t="shared" si="3"/>
        <v>0</v>
      </c>
    </row>
    <row r="49" spans="1:27" ht="14.25" customHeight="1">
      <c r="A49" s="2" t="s">
        <v>403</v>
      </c>
    </row>
    <row r="50" spans="1:27" ht="14.25" customHeight="1"/>
    <row r="51" spans="1:27" ht="14.25" customHeight="1">
      <c r="A51" s="34" t="s">
        <v>5</v>
      </c>
      <c r="B51" s="34" t="s">
        <v>639</v>
      </c>
      <c r="C51" s="35" t="str">
        <f>'E. Strategy'!C1</f>
        <v>Patent 1</v>
      </c>
      <c r="D51" s="35" t="str">
        <f>'E. Strategy'!D1</f>
        <v>Patent 2</v>
      </c>
      <c r="E51" s="35" t="str">
        <f>'E. Strategy'!E1</f>
        <v>Patent 3</v>
      </c>
      <c r="F51" s="35" t="str">
        <f>'E. Strategy'!F1</f>
        <v>Patent 4</v>
      </c>
      <c r="G51" s="35" t="str">
        <f>'E. Strategy'!G1</f>
        <v>Patent 5</v>
      </c>
      <c r="H51" s="35" t="str">
        <f>'E. Strategy'!H1</f>
        <v>Patent 6</v>
      </c>
      <c r="I51" s="35" t="str">
        <f>'E. Strategy'!I1</f>
        <v>Patent 7</v>
      </c>
      <c r="J51" s="35" t="str">
        <f>'E. Strategy'!J1</f>
        <v>Patent 8</v>
      </c>
      <c r="K51" s="35" t="str">
        <f>'E. Strategy'!K1</f>
        <v>Patent 9</v>
      </c>
      <c r="L51" s="35" t="str">
        <f>'E. Strategy'!L1</f>
        <v>Patent 10</v>
      </c>
      <c r="M51" s="35" t="str">
        <f>'E. Strategy'!M1</f>
        <v>Patent 11</v>
      </c>
      <c r="N51" s="35" t="str">
        <f>'E. Strategy'!N1</f>
        <v>Patent 12</v>
      </c>
      <c r="O51" s="35" t="str">
        <f>'E. Strategy'!O1</f>
        <v>Patent 13</v>
      </c>
      <c r="P51" s="35" t="str">
        <f>'E. Strategy'!P1</f>
        <v>Patent 14</v>
      </c>
      <c r="Q51" s="35" t="str">
        <f>'E. Strategy'!Q1</f>
        <v>Patent 15</v>
      </c>
      <c r="R51" s="35" t="str">
        <f>'E. Strategy'!R1</f>
        <v>Patent 16</v>
      </c>
      <c r="S51" s="35" t="str">
        <f>'E. Strategy'!S1</f>
        <v>Patent 17</v>
      </c>
      <c r="T51" s="35" t="str">
        <f>'E. Strategy'!T1</f>
        <v>Patent 18</v>
      </c>
      <c r="U51" s="35" t="str">
        <f>'E. Strategy'!U1</f>
        <v>Patent 19</v>
      </c>
      <c r="V51" s="35" t="str">
        <f>'E. Strategy'!V1</f>
        <v>Patent 20</v>
      </c>
      <c r="W51" s="35" t="str">
        <f>'E. Strategy'!W1</f>
        <v>Patent 21</v>
      </c>
      <c r="X51" s="35" t="str">
        <f>'E. Strategy'!X1</f>
        <v>Patent 22</v>
      </c>
      <c r="Y51" s="35" t="str">
        <f>'E. Strategy'!Y1</f>
        <v>Patent 23</v>
      </c>
      <c r="Z51" s="35" t="str">
        <f>'E. Strategy'!Z1</f>
        <v>Patent 24</v>
      </c>
      <c r="AA51" s="35" t="str">
        <f>'E. Strategy'!AA1</f>
        <v>Patent 25</v>
      </c>
    </row>
    <row r="52" spans="1:27" ht="14.25" customHeight="1">
      <c r="A52" s="35" t="str">
        <f>'E. Strategy'!A2</f>
        <v>E1: Is the object of the patent to secure position held in existing markets?</v>
      </c>
      <c r="B52" s="35" t="str">
        <f>LEFT(A52,4)&amp;'Adapted questions and answers'!$H34</f>
        <v>E1: Securing existing markets</v>
      </c>
      <c r="C52" s="188">
        <f>IF('E. Strategy'!C2='Adapted questions and answers'!$J34,1,IF('E. Strategy'!C2='Adapted questions and answers'!$K34,2,IF('E. Strategy'!C2='Adapted questions and answers'!$L34,3,IF('E. Strategy'!C2='Adapted questions and answers'!$M34,4,IF('E. Strategy'!C2='Adapted questions and answers'!$N34,5,"")))))</f>
        <v>3</v>
      </c>
      <c r="D52" s="188">
        <f>IF('E. Strategy'!D2='Adapted questions and answers'!$J34,1,IF('E. Strategy'!D2='Adapted questions and answers'!$K34,2,IF('E. Strategy'!D2='Adapted questions and answers'!$L34,3,IF('E. Strategy'!D2='Adapted questions and answers'!$M34,4,IF('E. Strategy'!D2='Adapted questions and answers'!$N34,5,"")))))</f>
        <v>1</v>
      </c>
      <c r="E52" s="188" t="str">
        <f>IF('E. Strategy'!E2='Adapted questions and answers'!$J34,1,IF('E. Strategy'!E2='Adapted questions and answers'!$K34,2,IF('E. Strategy'!E2='Adapted questions and answers'!$L34,3,IF('E. Strategy'!E2='Adapted questions and answers'!$M34,4,IF('E. Strategy'!E2='Adapted questions and answers'!$N34,5,"")))))</f>
        <v/>
      </c>
      <c r="F52" s="188" t="str">
        <f>IF('E. Strategy'!F2='Adapted questions and answers'!$J34,1,IF('E. Strategy'!F2='Adapted questions and answers'!$K34,2,IF('E. Strategy'!F2='Adapted questions and answers'!$L34,3,IF('E. Strategy'!F2='Adapted questions and answers'!$M34,4,IF('E. Strategy'!F2='Adapted questions and answers'!$N34,5,"")))))</f>
        <v/>
      </c>
      <c r="G52" s="188" t="str">
        <f>IF('E. Strategy'!G2='Adapted questions and answers'!$J34,1,IF('E. Strategy'!G2='Adapted questions and answers'!$K34,2,IF('E. Strategy'!G2='Adapted questions and answers'!$L34,3,IF('E. Strategy'!G2='Adapted questions and answers'!$M34,4,IF('E. Strategy'!G2='Adapted questions and answers'!$N34,5,"")))))</f>
        <v/>
      </c>
      <c r="H52" s="188" t="str">
        <f>IF('E. Strategy'!H2='Adapted questions and answers'!$J34,1,IF('E. Strategy'!H2='Adapted questions and answers'!$K34,2,IF('E. Strategy'!H2='Adapted questions and answers'!$L34,3,IF('E. Strategy'!H2='Adapted questions and answers'!$M34,4,IF('E. Strategy'!H2='Adapted questions and answers'!$N34,5,"")))))</f>
        <v/>
      </c>
      <c r="I52" s="188" t="str">
        <f>IF('E. Strategy'!I2='Adapted questions and answers'!$J34,1,IF('E. Strategy'!I2='Adapted questions and answers'!$K34,2,IF('E. Strategy'!I2='Adapted questions and answers'!$L34,3,IF('E. Strategy'!I2='Adapted questions and answers'!$M34,4,IF('E. Strategy'!I2='Adapted questions and answers'!$N34,5,"")))))</f>
        <v/>
      </c>
      <c r="J52" s="188" t="str">
        <f>IF('E. Strategy'!J2='Adapted questions and answers'!$J34,1,IF('E. Strategy'!J2='Adapted questions and answers'!$K34,2,IF('E. Strategy'!J2='Adapted questions and answers'!$L34,3,IF('E. Strategy'!J2='Adapted questions and answers'!$M34,4,IF('E. Strategy'!J2='Adapted questions and answers'!$N34,5,"")))))</f>
        <v/>
      </c>
      <c r="K52" s="188" t="str">
        <f>IF('E. Strategy'!K2='Adapted questions and answers'!$J34,1,IF('E. Strategy'!K2='Adapted questions and answers'!$K34,2,IF('E. Strategy'!K2='Adapted questions and answers'!$L34,3,IF('E. Strategy'!K2='Adapted questions and answers'!$M34,4,IF('E. Strategy'!K2='Adapted questions and answers'!$N34,5,"")))))</f>
        <v/>
      </c>
      <c r="L52" s="188" t="str">
        <f>IF('E. Strategy'!L2='Adapted questions and answers'!$J34,1,IF('E. Strategy'!L2='Adapted questions and answers'!$K34,2,IF('E. Strategy'!L2='Adapted questions and answers'!$L34,3,IF('E. Strategy'!L2='Adapted questions and answers'!$M34,4,IF('E. Strategy'!L2='Adapted questions and answers'!$N34,5,"")))))</f>
        <v/>
      </c>
      <c r="M52" s="188" t="str">
        <f>IF('E. Strategy'!M2='Adapted questions and answers'!$J34,1,IF('E. Strategy'!M2='Adapted questions and answers'!$K34,2,IF('E. Strategy'!M2='Adapted questions and answers'!$L34,3,IF('E. Strategy'!M2='Adapted questions and answers'!$M34,4,IF('E. Strategy'!M2='Adapted questions and answers'!$N34,5,"")))))</f>
        <v/>
      </c>
      <c r="N52" s="188" t="str">
        <f>IF('E. Strategy'!N2='Adapted questions and answers'!$J34,1,IF('E. Strategy'!N2='Adapted questions and answers'!$K34,2,IF('E. Strategy'!N2='Adapted questions and answers'!$L34,3,IF('E. Strategy'!N2='Adapted questions and answers'!$M34,4,IF('E. Strategy'!N2='Adapted questions and answers'!$N34,5,"")))))</f>
        <v/>
      </c>
      <c r="O52" s="188" t="str">
        <f>IF('E. Strategy'!O2='Adapted questions and answers'!$J34,1,IF('E. Strategy'!O2='Adapted questions and answers'!$K34,2,IF('E. Strategy'!O2='Adapted questions and answers'!$L34,3,IF('E. Strategy'!O2='Adapted questions and answers'!$M34,4,IF('E. Strategy'!O2='Adapted questions and answers'!$N34,5,"")))))</f>
        <v/>
      </c>
      <c r="P52" s="188" t="str">
        <f>IF('E. Strategy'!P2='Adapted questions and answers'!$J34,1,IF('E. Strategy'!P2='Adapted questions and answers'!$K34,2,IF('E. Strategy'!P2='Adapted questions and answers'!$L34,3,IF('E. Strategy'!P2='Adapted questions and answers'!$M34,4,IF('E. Strategy'!P2='Adapted questions and answers'!$N34,5,"")))))</f>
        <v/>
      </c>
      <c r="Q52" s="188" t="str">
        <f>IF('E. Strategy'!Q2='Adapted questions and answers'!$J34,1,IF('E. Strategy'!Q2='Adapted questions and answers'!$K34,2,IF('E. Strategy'!Q2='Adapted questions and answers'!$L34,3,IF('E. Strategy'!Q2='Adapted questions and answers'!$M34,4,IF('E. Strategy'!Q2='Adapted questions and answers'!$N34,5,"")))))</f>
        <v/>
      </c>
      <c r="R52" s="188" t="str">
        <f>IF('E. Strategy'!R2='Adapted questions and answers'!$J34,1,IF('E. Strategy'!R2='Adapted questions and answers'!$K34,2,IF('E. Strategy'!R2='Adapted questions and answers'!$L34,3,IF('E. Strategy'!R2='Adapted questions and answers'!$M34,4,IF('E. Strategy'!R2='Adapted questions and answers'!$N34,5,"")))))</f>
        <v/>
      </c>
      <c r="S52" s="188" t="str">
        <f>IF('E. Strategy'!S2='Adapted questions and answers'!$J34,1,IF('E. Strategy'!S2='Adapted questions and answers'!$K34,2,IF('E. Strategy'!S2='Adapted questions and answers'!$L34,3,IF('E. Strategy'!S2='Adapted questions and answers'!$M34,4,IF('E. Strategy'!S2='Adapted questions and answers'!$N34,5,"")))))</f>
        <v/>
      </c>
      <c r="T52" s="188" t="str">
        <f>IF('E. Strategy'!T2='Adapted questions and answers'!$J34,1,IF('E. Strategy'!T2='Adapted questions and answers'!$K34,2,IF('E. Strategy'!T2='Adapted questions and answers'!$L34,3,IF('E. Strategy'!T2='Adapted questions and answers'!$M34,4,IF('E. Strategy'!T2='Adapted questions and answers'!$N34,5,"")))))</f>
        <v/>
      </c>
      <c r="U52" s="188" t="str">
        <f>IF('E. Strategy'!U2='Adapted questions and answers'!$J34,1,IF('E. Strategy'!U2='Adapted questions and answers'!$K34,2,IF('E. Strategy'!U2='Adapted questions and answers'!$L34,3,IF('E. Strategy'!U2='Adapted questions and answers'!$M34,4,IF('E. Strategy'!U2='Adapted questions and answers'!$N34,5,"")))))</f>
        <v/>
      </c>
      <c r="V52" s="188" t="str">
        <f>IF('E. Strategy'!V2='Adapted questions and answers'!$J34,1,IF('E. Strategy'!V2='Adapted questions and answers'!$K34,2,IF('E. Strategy'!V2='Adapted questions and answers'!$L34,3,IF('E. Strategy'!V2='Adapted questions and answers'!$M34,4,IF('E. Strategy'!V2='Adapted questions and answers'!$N34,5,"")))))</f>
        <v/>
      </c>
      <c r="W52" s="188" t="str">
        <f>IF('E. Strategy'!W2='Adapted questions and answers'!$J34,1,IF('E. Strategy'!W2='Adapted questions and answers'!$K34,2,IF('E. Strategy'!W2='Adapted questions and answers'!$L34,3,IF('E. Strategy'!W2='Adapted questions and answers'!$M34,4,IF('E. Strategy'!W2='Adapted questions and answers'!$N34,5,"")))))</f>
        <v/>
      </c>
      <c r="X52" s="188" t="str">
        <f>IF('E. Strategy'!X2='Adapted questions and answers'!$J34,1,IF('E. Strategy'!X2='Adapted questions and answers'!$K34,2,IF('E. Strategy'!X2='Adapted questions and answers'!$L34,3,IF('E. Strategy'!X2='Adapted questions and answers'!$M34,4,IF('E. Strategy'!X2='Adapted questions and answers'!$N34,5,"")))))</f>
        <v/>
      </c>
      <c r="Y52" s="188" t="str">
        <f>IF('E. Strategy'!Y2='Adapted questions and answers'!$J34,1,IF('E. Strategy'!Y2='Adapted questions and answers'!$K34,2,IF('E. Strategy'!Y2='Adapted questions and answers'!$L34,3,IF('E. Strategy'!Y2='Adapted questions and answers'!$M34,4,IF('E. Strategy'!Y2='Adapted questions and answers'!$N34,5,"")))))</f>
        <v/>
      </c>
      <c r="Z52" s="188" t="str">
        <f>IF('E. Strategy'!Z2='Adapted questions and answers'!$J34,1,IF('E. Strategy'!Z2='Adapted questions and answers'!$K34,2,IF('E. Strategy'!Z2='Adapted questions and answers'!$L34,3,IF('E. Strategy'!Z2='Adapted questions and answers'!$M34,4,IF('E. Strategy'!Z2='Adapted questions and answers'!$N34,5,"")))))</f>
        <v/>
      </c>
      <c r="AA52" s="188" t="str">
        <f>IF('E. Strategy'!AA2='Adapted questions and answers'!$J34,1,IF('E. Strategy'!AA2='Adapted questions and answers'!$K34,2,IF('E. Strategy'!AA2='Adapted questions and answers'!$L34,3,IF('E. Strategy'!AA2='Adapted questions and answers'!$M34,4,IF('E. Strategy'!AA2='Adapted questions and answers'!$N34,5,"")))))</f>
        <v/>
      </c>
    </row>
    <row r="53" spans="1:27" ht="14.25" customHeight="1">
      <c r="A53" s="35" t="str">
        <f>'E. Strategy'!A3</f>
        <v>E2: Is the object of the patent to win new markets?</v>
      </c>
      <c r="B53" s="35" t="str">
        <f>LEFT(A53,4)&amp;'Adapted questions and answers'!$H35</f>
        <v>E2: Winning new markets</v>
      </c>
      <c r="C53" s="188">
        <f>IF('E. Strategy'!C3='Adapted questions and answers'!$J35,1,IF('E. Strategy'!C3='Adapted questions and answers'!$K35,2,IF('E. Strategy'!C3='Adapted questions and answers'!$L35,3,IF('E. Strategy'!C3='Adapted questions and answers'!$M35,4,IF('E. Strategy'!C3='Adapted questions and answers'!$N35,5,"")))))</f>
        <v>1</v>
      </c>
      <c r="D53" s="188">
        <f>IF('E. Strategy'!D3='Adapted questions and answers'!$J35,1,IF('E. Strategy'!D3='Adapted questions and answers'!$K35,2,IF('E. Strategy'!D3='Adapted questions and answers'!$L35,3,IF('E. Strategy'!D3='Adapted questions and answers'!$M35,4,IF('E. Strategy'!D3='Adapted questions and answers'!$N35,5,"")))))</f>
        <v>2</v>
      </c>
      <c r="E53" s="188" t="str">
        <f>IF('E. Strategy'!E3='Adapted questions and answers'!$J35,1,IF('E. Strategy'!E3='Adapted questions and answers'!$K35,2,IF('E. Strategy'!E3='Adapted questions and answers'!$L35,3,IF('E. Strategy'!E3='Adapted questions and answers'!$M35,4,IF('E. Strategy'!E3='Adapted questions and answers'!$N35,5,"")))))</f>
        <v/>
      </c>
      <c r="F53" s="188" t="str">
        <f>IF('E. Strategy'!F3='Adapted questions and answers'!$J35,1,IF('E. Strategy'!F3='Adapted questions and answers'!$K35,2,IF('E. Strategy'!F3='Adapted questions and answers'!$L35,3,IF('E. Strategy'!F3='Adapted questions and answers'!$M35,4,IF('E. Strategy'!F3='Adapted questions and answers'!$N35,5,"")))))</f>
        <v/>
      </c>
      <c r="G53" s="188" t="str">
        <f>IF('E. Strategy'!G3='Adapted questions and answers'!$J35,1,IF('E. Strategy'!G3='Adapted questions and answers'!$K35,2,IF('E. Strategy'!G3='Adapted questions and answers'!$L35,3,IF('E. Strategy'!G3='Adapted questions and answers'!$M35,4,IF('E. Strategy'!G3='Adapted questions and answers'!$N35,5,"")))))</f>
        <v/>
      </c>
      <c r="H53" s="188" t="str">
        <f>IF('E. Strategy'!H3='Adapted questions and answers'!$J35,1,IF('E. Strategy'!H3='Adapted questions and answers'!$K35,2,IF('E. Strategy'!H3='Adapted questions and answers'!$L35,3,IF('E. Strategy'!H3='Adapted questions and answers'!$M35,4,IF('E. Strategy'!H3='Adapted questions and answers'!$N35,5,"")))))</f>
        <v/>
      </c>
      <c r="I53" s="188" t="str">
        <f>IF('E. Strategy'!I3='Adapted questions and answers'!$J35,1,IF('E. Strategy'!I3='Adapted questions and answers'!$K35,2,IF('E. Strategy'!I3='Adapted questions and answers'!$L35,3,IF('E. Strategy'!I3='Adapted questions and answers'!$M35,4,IF('E. Strategy'!I3='Adapted questions and answers'!$N35,5,"")))))</f>
        <v/>
      </c>
      <c r="J53" s="188" t="str">
        <f>IF('E. Strategy'!J3='Adapted questions and answers'!$J35,1,IF('E. Strategy'!J3='Adapted questions and answers'!$K35,2,IF('E. Strategy'!J3='Adapted questions and answers'!$L35,3,IF('E. Strategy'!J3='Adapted questions and answers'!$M35,4,IF('E. Strategy'!J3='Adapted questions and answers'!$N35,5,"")))))</f>
        <v/>
      </c>
      <c r="K53" s="188" t="str">
        <f>IF('E. Strategy'!K3='Adapted questions and answers'!$J35,1,IF('E. Strategy'!K3='Adapted questions and answers'!$K35,2,IF('E. Strategy'!K3='Adapted questions and answers'!$L35,3,IF('E. Strategy'!K3='Adapted questions and answers'!$M35,4,IF('E. Strategy'!K3='Adapted questions and answers'!$N35,5,"")))))</f>
        <v/>
      </c>
      <c r="L53" s="188" t="str">
        <f>IF('E. Strategy'!L3='Adapted questions and answers'!$J35,1,IF('E. Strategy'!L3='Adapted questions and answers'!$K35,2,IF('E. Strategy'!L3='Adapted questions and answers'!$L35,3,IF('E. Strategy'!L3='Adapted questions and answers'!$M35,4,IF('E. Strategy'!L3='Adapted questions and answers'!$N35,5,"")))))</f>
        <v/>
      </c>
      <c r="M53" s="188" t="str">
        <f>IF('E. Strategy'!M3='Adapted questions and answers'!$J35,1,IF('E. Strategy'!M3='Adapted questions and answers'!$K35,2,IF('E. Strategy'!M3='Adapted questions and answers'!$L35,3,IF('E. Strategy'!M3='Adapted questions and answers'!$M35,4,IF('E. Strategy'!M3='Adapted questions and answers'!$N35,5,"")))))</f>
        <v/>
      </c>
      <c r="N53" s="188" t="str">
        <f>IF('E. Strategy'!N3='Adapted questions and answers'!$J35,1,IF('E. Strategy'!N3='Adapted questions and answers'!$K35,2,IF('E. Strategy'!N3='Adapted questions and answers'!$L35,3,IF('E. Strategy'!N3='Adapted questions and answers'!$M35,4,IF('E. Strategy'!N3='Adapted questions and answers'!$N35,5,"")))))</f>
        <v/>
      </c>
      <c r="O53" s="188" t="str">
        <f>IF('E. Strategy'!O3='Adapted questions and answers'!$J35,1,IF('E. Strategy'!O3='Adapted questions and answers'!$K35,2,IF('E. Strategy'!O3='Adapted questions and answers'!$L35,3,IF('E. Strategy'!O3='Adapted questions and answers'!$M35,4,IF('E. Strategy'!O3='Adapted questions and answers'!$N35,5,"")))))</f>
        <v/>
      </c>
      <c r="P53" s="188" t="str">
        <f>IF('E. Strategy'!P3='Adapted questions and answers'!$J35,1,IF('E. Strategy'!P3='Adapted questions and answers'!$K35,2,IF('E. Strategy'!P3='Adapted questions and answers'!$L35,3,IF('E. Strategy'!P3='Adapted questions and answers'!$M35,4,IF('E. Strategy'!P3='Adapted questions and answers'!$N35,5,"")))))</f>
        <v/>
      </c>
      <c r="Q53" s="188" t="str">
        <f>IF('E. Strategy'!Q3='Adapted questions and answers'!$J35,1,IF('E. Strategy'!Q3='Adapted questions and answers'!$K35,2,IF('E. Strategy'!Q3='Adapted questions and answers'!$L35,3,IF('E. Strategy'!Q3='Adapted questions and answers'!$M35,4,IF('E. Strategy'!Q3='Adapted questions and answers'!$N35,5,"")))))</f>
        <v/>
      </c>
      <c r="R53" s="188" t="str">
        <f>IF('E. Strategy'!R3='Adapted questions and answers'!$J35,1,IF('E. Strategy'!R3='Adapted questions and answers'!$K35,2,IF('E. Strategy'!R3='Adapted questions and answers'!$L35,3,IF('E. Strategy'!R3='Adapted questions and answers'!$M35,4,IF('E. Strategy'!R3='Adapted questions and answers'!$N35,5,"")))))</f>
        <v/>
      </c>
      <c r="S53" s="188" t="str">
        <f>IF('E. Strategy'!S3='Adapted questions and answers'!$J35,1,IF('E. Strategy'!S3='Adapted questions and answers'!$K35,2,IF('E. Strategy'!S3='Adapted questions and answers'!$L35,3,IF('E. Strategy'!S3='Adapted questions and answers'!$M35,4,IF('E. Strategy'!S3='Adapted questions and answers'!$N35,5,"")))))</f>
        <v/>
      </c>
      <c r="T53" s="188" t="str">
        <f>IF('E. Strategy'!T3='Adapted questions and answers'!$J35,1,IF('E. Strategy'!T3='Adapted questions and answers'!$K35,2,IF('E. Strategy'!T3='Adapted questions and answers'!$L35,3,IF('E. Strategy'!T3='Adapted questions and answers'!$M35,4,IF('E. Strategy'!T3='Adapted questions and answers'!$N35,5,"")))))</f>
        <v/>
      </c>
      <c r="U53" s="188" t="str">
        <f>IF('E. Strategy'!U3='Adapted questions and answers'!$J35,1,IF('E. Strategy'!U3='Adapted questions and answers'!$K35,2,IF('E. Strategy'!U3='Adapted questions and answers'!$L35,3,IF('E. Strategy'!U3='Adapted questions and answers'!$M35,4,IF('E. Strategy'!U3='Adapted questions and answers'!$N35,5,"")))))</f>
        <v/>
      </c>
      <c r="V53" s="188" t="str">
        <f>IF('E. Strategy'!V3='Adapted questions and answers'!$J35,1,IF('E. Strategy'!V3='Adapted questions and answers'!$K35,2,IF('E. Strategy'!V3='Adapted questions and answers'!$L35,3,IF('E. Strategy'!V3='Adapted questions and answers'!$M35,4,IF('E. Strategy'!V3='Adapted questions and answers'!$N35,5,"")))))</f>
        <v/>
      </c>
      <c r="W53" s="188" t="str">
        <f>IF('E. Strategy'!W3='Adapted questions and answers'!$J35,1,IF('E. Strategy'!W3='Adapted questions and answers'!$K35,2,IF('E. Strategy'!W3='Adapted questions and answers'!$L35,3,IF('E. Strategy'!W3='Adapted questions and answers'!$M35,4,IF('E. Strategy'!W3='Adapted questions and answers'!$N35,5,"")))))</f>
        <v/>
      </c>
      <c r="X53" s="188" t="str">
        <f>IF('E. Strategy'!X3='Adapted questions and answers'!$J35,1,IF('E. Strategy'!X3='Adapted questions and answers'!$K35,2,IF('E. Strategy'!X3='Adapted questions and answers'!$L35,3,IF('E. Strategy'!X3='Adapted questions and answers'!$M35,4,IF('E. Strategy'!X3='Adapted questions and answers'!$N35,5,"")))))</f>
        <v/>
      </c>
      <c r="Y53" s="188" t="str">
        <f>IF('E. Strategy'!Y3='Adapted questions and answers'!$J35,1,IF('E. Strategy'!Y3='Adapted questions and answers'!$K35,2,IF('E. Strategy'!Y3='Adapted questions and answers'!$L35,3,IF('E. Strategy'!Y3='Adapted questions and answers'!$M35,4,IF('E. Strategy'!Y3='Adapted questions and answers'!$N35,5,"")))))</f>
        <v/>
      </c>
      <c r="Z53" s="188" t="str">
        <f>IF('E. Strategy'!Z3='Adapted questions and answers'!$J35,1,IF('E. Strategy'!Z3='Adapted questions and answers'!$K35,2,IF('E. Strategy'!Z3='Adapted questions and answers'!$L35,3,IF('E. Strategy'!Z3='Adapted questions and answers'!$M35,4,IF('E. Strategy'!Z3='Adapted questions and answers'!$N35,5,"")))))</f>
        <v/>
      </c>
      <c r="AA53" s="188" t="str">
        <f>IF('E. Strategy'!AA3='Adapted questions and answers'!$J35,1,IF('E. Strategy'!AA3='Adapted questions and answers'!$K35,2,IF('E. Strategy'!AA3='Adapted questions and answers'!$L35,3,IF('E. Strategy'!AA3='Adapted questions and answers'!$M35,4,IF('E. Strategy'!AA3='Adapted questions and answers'!$N35,5,"")))))</f>
        <v/>
      </c>
    </row>
    <row r="54" spans="1:27" ht="14.25" customHeight="1">
      <c r="A54" s="35" t="str">
        <f>'E. Strategy'!A4</f>
        <v>E3: Is the object of the patent part of an image-building process?</v>
      </c>
      <c r="B54" s="35" t="str">
        <f>LEFT(A54,4)&amp;'Adapted questions and answers'!$H36</f>
        <v>E3: Image building</v>
      </c>
      <c r="C54" s="188">
        <f>IF('E. Strategy'!C4='Adapted questions and answers'!$J36,1,IF('E. Strategy'!C4='Adapted questions and answers'!$K36,2,IF('E. Strategy'!C4='Adapted questions and answers'!$L36,3,IF('E. Strategy'!C4='Adapted questions and answers'!$M36,4,IF('E. Strategy'!C4='Adapted questions and answers'!$N36,5,"")))))</f>
        <v>3</v>
      </c>
      <c r="D54" s="188">
        <f>IF('E. Strategy'!D4='Adapted questions and answers'!$J36,1,IF('E. Strategy'!D4='Adapted questions and answers'!$K36,2,IF('E. Strategy'!D4='Adapted questions and answers'!$L36,3,IF('E. Strategy'!D4='Adapted questions and answers'!$M36,4,IF('E. Strategy'!D4='Adapted questions and answers'!$N36,5,"")))))</f>
        <v>3</v>
      </c>
      <c r="E54" s="188" t="str">
        <f>IF('E. Strategy'!E4='Adapted questions and answers'!$J36,1,IF('E. Strategy'!E4='Adapted questions and answers'!$K36,2,IF('E. Strategy'!E4='Adapted questions and answers'!$L36,3,IF('E. Strategy'!E4='Adapted questions and answers'!$M36,4,IF('E. Strategy'!E4='Adapted questions and answers'!$N36,5,"")))))</f>
        <v/>
      </c>
      <c r="F54" s="188" t="str">
        <f>IF('E. Strategy'!F4='Adapted questions and answers'!$J36,1,IF('E. Strategy'!F4='Adapted questions and answers'!$K36,2,IF('E. Strategy'!F4='Adapted questions and answers'!$L36,3,IF('E. Strategy'!F4='Adapted questions and answers'!$M36,4,IF('E. Strategy'!F4='Adapted questions and answers'!$N36,5,"")))))</f>
        <v/>
      </c>
      <c r="G54" s="188" t="str">
        <f>IF('E. Strategy'!G4='Adapted questions and answers'!$J36,1,IF('E. Strategy'!G4='Adapted questions and answers'!$K36,2,IF('E. Strategy'!G4='Adapted questions and answers'!$L36,3,IF('E. Strategy'!G4='Adapted questions and answers'!$M36,4,IF('E. Strategy'!G4='Adapted questions and answers'!$N36,5,"")))))</f>
        <v/>
      </c>
      <c r="H54" s="188" t="str">
        <f>IF('E. Strategy'!H4='Adapted questions and answers'!$J36,1,IF('E. Strategy'!H4='Adapted questions and answers'!$K36,2,IF('E. Strategy'!H4='Adapted questions and answers'!$L36,3,IF('E. Strategy'!H4='Adapted questions and answers'!$M36,4,IF('E. Strategy'!H4='Adapted questions and answers'!$N36,5,"")))))</f>
        <v/>
      </c>
      <c r="I54" s="188" t="str">
        <f>IF('E. Strategy'!I4='Adapted questions and answers'!$J36,1,IF('E. Strategy'!I4='Adapted questions and answers'!$K36,2,IF('E. Strategy'!I4='Adapted questions and answers'!$L36,3,IF('E. Strategy'!I4='Adapted questions and answers'!$M36,4,IF('E. Strategy'!I4='Adapted questions and answers'!$N36,5,"")))))</f>
        <v/>
      </c>
      <c r="J54" s="188" t="str">
        <f>IF('E. Strategy'!J4='Adapted questions and answers'!$J36,1,IF('E. Strategy'!J4='Adapted questions and answers'!$K36,2,IF('E. Strategy'!J4='Adapted questions and answers'!$L36,3,IF('E. Strategy'!J4='Adapted questions and answers'!$M36,4,IF('E. Strategy'!J4='Adapted questions and answers'!$N36,5,"")))))</f>
        <v/>
      </c>
      <c r="K54" s="188" t="str">
        <f>IF('E. Strategy'!K4='Adapted questions and answers'!$J36,1,IF('E. Strategy'!K4='Adapted questions and answers'!$K36,2,IF('E. Strategy'!K4='Adapted questions and answers'!$L36,3,IF('E. Strategy'!K4='Adapted questions and answers'!$M36,4,IF('E. Strategy'!K4='Adapted questions and answers'!$N36,5,"")))))</f>
        <v/>
      </c>
      <c r="L54" s="188" t="str">
        <f>IF('E. Strategy'!L4='Adapted questions and answers'!$J36,1,IF('E. Strategy'!L4='Adapted questions and answers'!$K36,2,IF('E. Strategy'!L4='Adapted questions and answers'!$L36,3,IF('E. Strategy'!L4='Adapted questions and answers'!$M36,4,IF('E. Strategy'!L4='Adapted questions and answers'!$N36,5,"")))))</f>
        <v/>
      </c>
      <c r="M54" s="188" t="str">
        <f>IF('E. Strategy'!M4='Adapted questions and answers'!$J36,1,IF('E. Strategy'!M4='Adapted questions and answers'!$K36,2,IF('E. Strategy'!M4='Adapted questions and answers'!$L36,3,IF('E. Strategy'!M4='Adapted questions and answers'!$M36,4,IF('E. Strategy'!M4='Adapted questions and answers'!$N36,5,"")))))</f>
        <v/>
      </c>
      <c r="N54" s="188" t="str">
        <f>IF('E. Strategy'!N4='Adapted questions and answers'!$J36,1,IF('E. Strategy'!N4='Adapted questions and answers'!$K36,2,IF('E. Strategy'!N4='Adapted questions and answers'!$L36,3,IF('E. Strategy'!N4='Adapted questions and answers'!$M36,4,IF('E. Strategy'!N4='Adapted questions and answers'!$N36,5,"")))))</f>
        <v/>
      </c>
      <c r="O54" s="188" t="str">
        <f>IF('E. Strategy'!O4='Adapted questions and answers'!$J36,1,IF('E. Strategy'!O4='Adapted questions and answers'!$K36,2,IF('E. Strategy'!O4='Adapted questions and answers'!$L36,3,IF('E. Strategy'!O4='Adapted questions and answers'!$M36,4,IF('E. Strategy'!O4='Adapted questions and answers'!$N36,5,"")))))</f>
        <v/>
      </c>
      <c r="P54" s="188" t="str">
        <f>IF('E. Strategy'!P4='Adapted questions and answers'!$J36,1,IF('E. Strategy'!P4='Adapted questions and answers'!$K36,2,IF('E. Strategy'!P4='Adapted questions and answers'!$L36,3,IF('E. Strategy'!P4='Adapted questions and answers'!$M36,4,IF('E. Strategy'!P4='Adapted questions and answers'!$N36,5,"")))))</f>
        <v/>
      </c>
      <c r="Q54" s="188" t="str">
        <f>IF('E. Strategy'!Q4='Adapted questions and answers'!$J36,1,IF('E. Strategy'!Q4='Adapted questions and answers'!$K36,2,IF('E. Strategy'!Q4='Adapted questions and answers'!$L36,3,IF('E. Strategy'!Q4='Adapted questions and answers'!$M36,4,IF('E. Strategy'!Q4='Adapted questions and answers'!$N36,5,"")))))</f>
        <v/>
      </c>
      <c r="R54" s="188" t="str">
        <f>IF('E. Strategy'!R4='Adapted questions and answers'!$J36,1,IF('E. Strategy'!R4='Adapted questions and answers'!$K36,2,IF('E. Strategy'!R4='Adapted questions and answers'!$L36,3,IF('E. Strategy'!R4='Adapted questions and answers'!$M36,4,IF('E. Strategy'!R4='Adapted questions and answers'!$N36,5,"")))))</f>
        <v/>
      </c>
      <c r="S54" s="188" t="str">
        <f>IF('E. Strategy'!S4='Adapted questions and answers'!$J36,1,IF('E. Strategy'!S4='Adapted questions and answers'!$K36,2,IF('E. Strategy'!S4='Adapted questions and answers'!$L36,3,IF('E. Strategy'!S4='Adapted questions and answers'!$M36,4,IF('E. Strategy'!S4='Adapted questions and answers'!$N36,5,"")))))</f>
        <v/>
      </c>
      <c r="T54" s="188" t="str">
        <f>IF('E. Strategy'!T4='Adapted questions and answers'!$J36,1,IF('E. Strategy'!T4='Adapted questions and answers'!$K36,2,IF('E. Strategy'!T4='Adapted questions and answers'!$L36,3,IF('E. Strategy'!T4='Adapted questions and answers'!$M36,4,IF('E. Strategy'!T4='Adapted questions and answers'!$N36,5,"")))))</f>
        <v/>
      </c>
      <c r="U54" s="188" t="str">
        <f>IF('E. Strategy'!U4='Adapted questions and answers'!$J36,1,IF('E. Strategy'!U4='Adapted questions and answers'!$K36,2,IF('E. Strategy'!U4='Adapted questions and answers'!$L36,3,IF('E. Strategy'!U4='Adapted questions and answers'!$M36,4,IF('E. Strategy'!U4='Adapted questions and answers'!$N36,5,"")))))</f>
        <v/>
      </c>
      <c r="V54" s="188" t="str">
        <f>IF('E. Strategy'!V4='Adapted questions and answers'!$J36,1,IF('E. Strategy'!V4='Adapted questions and answers'!$K36,2,IF('E. Strategy'!V4='Adapted questions and answers'!$L36,3,IF('E. Strategy'!V4='Adapted questions and answers'!$M36,4,IF('E. Strategy'!V4='Adapted questions and answers'!$N36,5,"")))))</f>
        <v/>
      </c>
      <c r="W54" s="188" t="str">
        <f>IF('E. Strategy'!W4='Adapted questions and answers'!$J36,1,IF('E. Strategy'!W4='Adapted questions and answers'!$K36,2,IF('E. Strategy'!W4='Adapted questions and answers'!$L36,3,IF('E. Strategy'!W4='Adapted questions and answers'!$M36,4,IF('E. Strategy'!W4='Adapted questions and answers'!$N36,5,"")))))</f>
        <v/>
      </c>
      <c r="X54" s="188" t="str">
        <f>IF('E. Strategy'!X4='Adapted questions and answers'!$J36,1,IF('E. Strategy'!X4='Adapted questions and answers'!$K36,2,IF('E. Strategy'!X4='Adapted questions and answers'!$L36,3,IF('E. Strategy'!X4='Adapted questions and answers'!$M36,4,IF('E. Strategy'!X4='Adapted questions and answers'!$N36,5,"")))))</f>
        <v/>
      </c>
      <c r="Y54" s="188" t="str">
        <f>IF('E. Strategy'!Y4='Adapted questions and answers'!$J36,1,IF('E. Strategy'!Y4='Adapted questions and answers'!$K36,2,IF('E. Strategy'!Y4='Adapted questions and answers'!$L36,3,IF('E. Strategy'!Y4='Adapted questions and answers'!$M36,4,IF('E. Strategy'!Y4='Adapted questions and answers'!$N36,5,"")))))</f>
        <v/>
      </c>
      <c r="Z54" s="188" t="str">
        <f>IF('E. Strategy'!Z4='Adapted questions and answers'!$J36,1,IF('E. Strategy'!Z4='Adapted questions and answers'!$K36,2,IF('E. Strategy'!Z4='Adapted questions and answers'!$L36,3,IF('E. Strategy'!Z4='Adapted questions and answers'!$M36,4,IF('E. Strategy'!Z4='Adapted questions and answers'!$N36,5,"")))))</f>
        <v/>
      </c>
      <c r="AA54" s="188" t="str">
        <f>IF('E. Strategy'!AA4='Adapted questions and answers'!$J36,1,IF('E. Strategy'!AA4='Adapted questions and answers'!$K36,2,IF('E. Strategy'!AA4='Adapted questions and answers'!$L36,3,IF('E. Strategy'!AA4='Adapted questions and answers'!$M36,4,IF('E. Strategy'!AA4='Adapted questions and answers'!$N36,5,"")))))</f>
        <v/>
      </c>
    </row>
    <row r="55" spans="1:27" ht="14.25" customHeight="1">
      <c r="A55" s="35" t="str">
        <f>'E. Strategy'!A5</f>
        <v>E4: Is the object of the patent to ensure "freedom to operate" - to ensure the space for your own development activities?</v>
      </c>
      <c r="B55" s="35" t="str">
        <f>LEFT(A55,4)&amp;'Adapted questions and answers'!$H37</f>
        <v>E4: Ensuring "freedom to operate"</v>
      </c>
      <c r="C55" s="188">
        <f>IF('E. Strategy'!C5='Adapted questions and answers'!$J37,1,IF('E. Strategy'!C5='Adapted questions and answers'!$K37,2,IF('E. Strategy'!C5='Adapted questions and answers'!$L37,3,IF('E. Strategy'!C5='Adapted questions and answers'!$M37,4,IF('E. Strategy'!C5='Adapted questions and answers'!$N37,5,"")))))</f>
        <v>2</v>
      </c>
      <c r="D55" s="188">
        <f>IF('E. Strategy'!D5='Adapted questions and answers'!$J37,1,IF('E. Strategy'!D5='Adapted questions and answers'!$K37,2,IF('E. Strategy'!D5='Adapted questions and answers'!$L37,3,IF('E. Strategy'!D5='Adapted questions and answers'!$M37,4,IF('E. Strategy'!D5='Adapted questions and answers'!$N37,5,"")))))</f>
        <v>4</v>
      </c>
      <c r="E55" s="188" t="str">
        <f>IF('E. Strategy'!E5='Adapted questions and answers'!$J37,1,IF('E. Strategy'!E5='Adapted questions and answers'!$K37,2,IF('E. Strategy'!E5='Adapted questions and answers'!$L37,3,IF('E. Strategy'!E5='Adapted questions and answers'!$M37,4,IF('E. Strategy'!E5='Adapted questions and answers'!$N37,5,"")))))</f>
        <v/>
      </c>
      <c r="F55" s="188" t="str">
        <f>IF('E. Strategy'!F5='Adapted questions and answers'!$J37,1,IF('E. Strategy'!F5='Adapted questions and answers'!$K37,2,IF('E. Strategy'!F5='Adapted questions and answers'!$L37,3,IF('E. Strategy'!F5='Adapted questions and answers'!$M37,4,IF('E. Strategy'!F5='Adapted questions and answers'!$N37,5,"")))))</f>
        <v/>
      </c>
      <c r="G55" s="188" t="str">
        <f>IF('E. Strategy'!G5='Adapted questions and answers'!$J37,1,IF('E. Strategy'!G5='Adapted questions and answers'!$K37,2,IF('E. Strategy'!G5='Adapted questions and answers'!$L37,3,IF('E. Strategy'!G5='Adapted questions and answers'!$M37,4,IF('E. Strategy'!G5='Adapted questions and answers'!$N37,5,"")))))</f>
        <v/>
      </c>
      <c r="H55" s="188" t="str">
        <f>IF('E. Strategy'!H5='Adapted questions and answers'!$J37,1,IF('E. Strategy'!H5='Adapted questions and answers'!$K37,2,IF('E. Strategy'!H5='Adapted questions and answers'!$L37,3,IF('E. Strategy'!H5='Adapted questions and answers'!$M37,4,IF('E. Strategy'!H5='Adapted questions and answers'!$N37,5,"")))))</f>
        <v/>
      </c>
      <c r="I55" s="188" t="str">
        <f>IF('E. Strategy'!I5='Adapted questions and answers'!$J37,1,IF('E. Strategy'!I5='Adapted questions and answers'!$K37,2,IF('E. Strategy'!I5='Adapted questions and answers'!$L37,3,IF('E. Strategy'!I5='Adapted questions and answers'!$M37,4,IF('E. Strategy'!I5='Adapted questions and answers'!$N37,5,"")))))</f>
        <v/>
      </c>
      <c r="J55" s="188" t="str">
        <f>IF('E. Strategy'!J5='Adapted questions and answers'!$J37,1,IF('E. Strategy'!J5='Adapted questions and answers'!$K37,2,IF('E. Strategy'!J5='Adapted questions and answers'!$L37,3,IF('E. Strategy'!J5='Adapted questions and answers'!$M37,4,IF('E. Strategy'!J5='Adapted questions and answers'!$N37,5,"")))))</f>
        <v/>
      </c>
      <c r="K55" s="188" t="str">
        <f>IF('E. Strategy'!K5='Adapted questions and answers'!$J37,1,IF('E. Strategy'!K5='Adapted questions and answers'!$K37,2,IF('E. Strategy'!K5='Adapted questions and answers'!$L37,3,IF('E. Strategy'!K5='Adapted questions and answers'!$M37,4,IF('E. Strategy'!K5='Adapted questions and answers'!$N37,5,"")))))</f>
        <v/>
      </c>
      <c r="L55" s="188" t="str">
        <f>IF('E. Strategy'!L5='Adapted questions and answers'!$J37,1,IF('E. Strategy'!L5='Adapted questions and answers'!$K37,2,IF('E. Strategy'!L5='Adapted questions and answers'!$L37,3,IF('E. Strategy'!L5='Adapted questions and answers'!$M37,4,IF('E. Strategy'!L5='Adapted questions and answers'!$N37,5,"")))))</f>
        <v/>
      </c>
      <c r="M55" s="188" t="str">
        <f>IF('E. Strategy'!M5='Adapted questions and answers'!$J37,1,IF('E. Strategy'!M5='Adapted questions and answers'!$K37,2,IF('E. Strategy'!M5='Adapted questions and answers'!$L37,3,IF('E. Strategy'!M5='Adapted questions and answers'!$M37,4,IF('E. Strategy'!M5='Adapted questions and answers'!$N37,5,"")))))</f>
        <v/>
      </c>
      <c r="N55" s="188" t="str">
        <f>IF('E. Strategy'!N5='Adapted questions and answers'!$J37,1,IF('E. Strategy'!N5='Adapted questions and answers'!$K37,2,IF('E. Strategy'!N5='Adapted questions and answers'!$L37,3,IF('E. Strategy'!N5='Adapted questions and answers'!$M37,4,IF('E. Strategy'!N5='Adapted questions and answers'!$N37,5,"")))))</f>
        <v/>
      </c>
      <c r="O55" s="188" t="str">
        <f>IF('E. Strategy'!O5='Adapted questions and answers'!$J37,1,IF('E. Strategy'!O5='Adapted questions and answers'!$K37,2,IF('E. Strategy'!O5='Adapted questions and answers'!$L37,3,IF('E. Strategy'!O5='Adapted questions and answers'!$M37,4,IF('E. Strategy'!O5='Adapted questions and answers'!$N37,5,"")))))</f>
        <v/>
      </c>
      <c r="P55" s="188" t="str">
        <f>IF('E. Strategy'!P5='Adapted questions and answers'!$J37,1,IF('E. Strategy'!P5='Adapted questions and answers'!$K37,2,IF('E. Strategy'!P5='Adapted questions and answers'!$L37,3,IF('E. Strategy'!P5='Adapted questions and answers'!$M37,4,IF('E. Strategy'!P5='Adapted questions and answers'!$N37,5,"")))))</f>
        <v/>
      </c>
      <c r="Q55" s="188" t="str">
        <f>IF('E. Strategy'!Q5='Adapted questions and answers'!$J37,1,IF('E. Strategy'!Q5='Adapted questions and answers'!$K37,2,IF('E. Strategy'!Q5='Adapted questions and answers'!$L37,3,IF('E. Strategy'!Q5='Adapted questions and answers'!$M37,4,IF('E. Strategy'!Q5='Adapted questions and answers'!$N37,5,"")))))</f>
        <v/>
      </c>
      <c r="R55" s="188" t="str">
        <f>IF('E. Strategy'!R5='Adapted questions and answers'!$J37,1,IF('E. Strategy'!R5='Adapted questions and answers'!$K37,2,IF('E. Strategy'!R5='Adapted questions and answers'!$L37,3,IF('E. Strategy'!R5='Adapted questions and answers'!$M37,4,IF('E. Strategy'!R5='Adapted questions and answers'!$N37,5,"")))))</f>
        <v/>
      </c>
      <c r="S55" s="188" t="str">
        <f>IF('E. Strategy'!S5='Adapted questions and answers'!$J37,1,IF('E. Strategy'!S5='Adapted questions and answers'!$K37,2,IF('E. Strategy'!S5='Adapted questions and answers'!$L37,3,IF('E. Strategy'!S5='Adapted questions and answers'!$M37,4,IF('E. Strategy'!S5='Adapted questions and answers'!$N37,5,"")))))</f>
        <v/>
      </c>
      <c r="T55" s="188" t="str">
        <f>IF('E. Strategy'!T5='Adapted questions and answers'!$J37,1,IF('E. Strategy'!T5='Adapted questions and answers'!$K37,2,IF('E. Strategy'!T5='Adapted questions and answers'!$L37,3,IF('E. Strategy'!T5='Adapted questions and answers'!$M37,4,IF('E. Strategy'!T5='Adapted questions and answers'!$N37,5,"")))))</f>
        <v/>
      </c>
      <c r="U55" s="188" t="str">
        <f>IF('E. Strategy'!U5='Adapted questions and answers'!$J37,1,IF('E. Strategy'!U5='Adapted questions and answers'!$K37,2,IF('E. Strategy'!U5='Adapted questions and answers'!$L37,3,IF('E. Strategy'!U5='Adapted questions and answers'!$M37,4,IF('E. Strategy'!U5='Adapted questions and answers'!$N37,5,"")))))</f>
        <v/>
      </c>
      <c r="V55" s="188" t="str">
        <f>IF('E. Strategy'!V5='Adapted questions and answers'!$J37,1,IF('E. Strategy'!V5='Adapted questions and answers'!$K37,2,IF('E. Strategy'!V5='Adapted questions and answers'!$L37,3,IF('E. Strategy'!V5='Adapted questions and answers'!$M37,4,IF('E. Strategy'!V5='Adapted questions and answers'!$N37,5,"")))))</f>
        <v/>
      </c>
      <c r="W55" s="188" t="str">
        <f>IF('E. Strategy'!W5='Adapted questions and answers'!$J37,1,IF('E. Strategy'!W5='Adapted questions and answers'!$K37,2,IF('E. Strategy'!W5='Adapted questions and answers'!$L37,3,IF('E. Strategy'!W5='Adapted questions and answers'!$M37,4,IF('E. Strategy'!W5='Adapted questions and answers'!$N37,5,"")))))</f>
        <v/>
      </c>
      <c r="X55" s="188" t="str">
        <f>IF('E. Strategy'!X5='Adapted questions and answers'!$J37,1,IF('E. Strategy'!X5='Adapted questions and answers'!$K37,2,IF('E. Strategy'!X5='Adapted questions and answers'!$L37,3,IF('E. Strategy'!X5='Adapted questions and answers'!$M37,4,IF('E. Strategy'!X5='Adapted questions and answers'!$N37,5,"")))))</f>
        <v/>
      </c>
      <c r="Y55" s="188" t="str">
        <f>IF('E. Strategy'!Y5='Adapted questions and answers'!$J37,1,IF('E. Strategy'!Y5='Adapted questions and answers'!$K37,2,IF('E. Strategy'!Y5='Adapted questions and answers'!$L37,3,IF('E. Strategy'!Y5='Adapted questions and answers'!$M37,4,IF('E. Strategy'!Y5='Adapted questions and answers'!$N37,5,"")))))</f>
        <v/>
      </c>
      <c r="Z55" s="188" t="str">
        <f>IF('E. Strategy'!Z5='Adapted questions and answers'!$J37,1,IF('E. Strategy'!Z5='Adapted questions and answers'!$K37,2,IF('E. Strategy'!Z5='Adapted questions and answers'!$L37,3,IF('E. Strategy'!Z5='Adapted questions and answers'!$M37,4,IF('E. Strategy'!Z5='Adapted questions and answers'!$N37,5,"")))))</f>
        <v/>
      </c>
      <c r="AA55" s="188" t="str">
        <f>IF('E. Strategy'!AA5='Adapted questions and answers'!$J37,1,IF('E. Strategy'!AA5='Adapted questions and answers'!$K37,2,IF('E. Strategy'!AA5='Adapted questions and answers'!$L37,3,IF('E. Strategy'!AA5='Adapted questions and answers'!$M37,4,IF('E. Strategy'!AA5='Adapted questions and answers'!$N37,5,"")))))</f>
        <v/>
      </c>
    </row>
    <row r="56" spans="1:27" ht="14.25" customHeight="1">
      <c r="A56" s="35" t="str">
        <f>'E. Strategy'!A6</f>
        <v>E5: Is the object of the patent to restrict competitive development?</v>
      </c>
      <c r="B56" s="35" t="str">
        <f>LEFT(A56,4)&amp;'Adapted questions and answers'!$H38</f>
        <v>E5: Restricting competitive development</v>
      </c>
      <c r="C56" s="188">
        <f>IF('E. Strategy'!C6='Adapted questions and answers'!$J38,1,IF('E. Strategy'!C6='Adapted questions and answers'!$K38,2,IF('E. Strategy'!C6='Adapted questions and answers'!$L38,3,IF('E. Strategy'!C6='Adapted questions and answers'!$M38,4,IF('E. Strategy'!C6='Adapted questions and answers'!$N38,5,"")))))</f>
        <v>5</v>
      </c>
      <c r="D56" s="188">
        <f>IF('E. Strategy'!D6='Adapted questions and answers'!$J38,1,IF('E. Strategy'!D6='Adapted questions and answers'!$K38,2,IF('E. Strategy'!D6='Adapted questions and answers'!$L38,3,IF('E. Strategy'!D6='Adapted questions and answers'!$M38,4,IF('E. Strategy'!D6='Adapted questions and answers'!$N38,5,"")))))</f>
        <v>5</v>
      </c>
      <c r="E56" s="188" t="str">
        <f>IF('E. Strategy'!E6='Adapted questions and answers'!$J38,1,IF('E. Strategy'!E6='Adapted questions and answers'!$K38,2,IF('E. Strategy'!E6='Adapted questions and answers'!$L38,3,IF('E. Strategy'!E6='Adapted questions and answers'!$M38,4,IF('E. Strategy'!E6='Adapted questions and answers'!$N38,5,"")))))</f>
        <v/>
      </c>
      <c r="F56" s="188" t="str">
        <f>IF('E. Strategy'!F6='Adapted questions and answers'!$J38,1,IF('E. Strategy'!F6='Adapted questions and answers'!$K38,2,IF('E. Strategy'!F6='Adapted questions and answers'!$L38,3,IF('E. Strategy'!F6='Adapted questions and answers'!$M38,4,IF('E. Strategy'!F6='Adapted questions and answers'!$N38,5,"")))))</f>
        <v/>
      </c>
      <c r="G56" s="188" t="str">
        <f>IF('E. Strategy'!G6='Adapted questions and answers'!$J38,1,IF('E. Strategy'!G6='Adapted questions and answers'!$K38,2,IF('E. Strategy'!G6='Adapted questions and answers'!$L38,3,IF('E. Strategy'!G6='Adapted questions and answers'!$M38,4,IF('E. Strategy'!G6='Adapted questions and answers'!$N38,5,"")))))</f>
        <v/>
      </c>
      <c r="H56" s="188" t="str">
        <f>IF('E. Strategy'!H6='Adapted questions and answers'!$J38,1,IF('E. Strategy'!H6='Adapted questions and answers'!$K38,2,IF('E. Strategy'!H6='Adapted questions and answers'!$L38,3,IF('E. Strategy'!H6='Adapted questions and answers'!$M38,4,IF('E. Strategy'!H6='Adapted questions and answers'!$N38,5,"")))))</f>
        <v/>
      </c>
      <c r="I56" s="188" t="str">
        <f>IF('E. Strategy'!I6='Adapted questions and answers'!$J38,1,IF('E. Strategy'!I6='Adapted questions and answers'!$K38,2,IF('E. Strategy'!I6='Adapted questions and answers'!$L38,3,IF('E. Strategy'!I6='Adapted questions and answers'!$M38,4,IF('E. Strategy'!I6='Adapted questions and answers'!$N38,5,"")))))</f>
        <v/>
      </c>
      <c r="J56" s="188" t="str">
        <f>IF('E. Strategy'!J6='Adapted questions and answers'!$J38,1,IF('E. Strategy'!J6='Adapted questions and answers'!$K38,2,IF('E. Strategy'!J6='Adapted questions and answers'!$L38,3,IF('E. Strategy'!J6='Adapted questions and answers'!$M38,4,IF('E. Strategy'!J6='Adapted questions and answers'!$N38,5,"")))))</f>
        <v/>
      </c>
      <c r="K56" s="188" t="str">
        <f>IF('E. Strategy'!K6='Adapted questions and answers'!$J38,1,IF('E. Strategy'!K6='Adapted questions and answers'!$K38,2,IF('E. Strategy'!K6='Adapted questions and answers'!$L38,3,IF('E. Strategy'!K6='Adapted questions and answers'!$M38,4,IF('E. Strategy'!K6='Adapted questions and answers'!$N38,5,"")))))</f>
        <v/>
      </c>
      <c r="L56" s="188" t="str">
        <f>IF('E. Strategy'!L6='Adapted questions and answers'!$J38,1,IF('E. Strategy'!L6='Adapted questions and answers'!$K38,2,IF('E. Strategy'!L6='Adapted questions and answers'!$L38,3,IF('E. Strategy'!L6='Adapted questions and answers'!$M38,4,IF('E. Strategy'!L6='Adapted questions and answers'!$N38,5,"")))))</f>
        <v/>
      </c>
      <c r="M56" s="188" t="str">
        <f>IF('E. Strategy'!M6='Adapted questions and answers'!$J38,1,IF('E. Strategy'!M6='Adapted questions and answers'!$K38,2,IF('E. Strategy'!M6='Adapted questions and answers'!$L38,3,IF('E. Strategy'!M6='Adapted questions and answers'!$M38,4,IF('E. Strategy'!M6='Adapted questions and answers'!$N38,5,"")))))</f>
        <v/>
      </c>
      <c r="N56" s="188" t="str">
        <f>IF('E. Strategy'!N6='Adapted questions and answers'!$J38,1,IF('E. Strategy'!N6='Adapted questions and answers'!$K38,2,IF('E. Strategy'!N6='Adapted questions and answers'!$L38,3,IF('E. Strategy'!N6='Adapted questions and answers'!$M38,4,IF('E. Strategy'!N6='Adapted questions and answers'!$N38,5,"")))))</f>
        <v/>
      </c>
      <c r="O56" s="188" t="str">
        <f>IF('E. Strategy'!O6='Adapted questions and answers'!$J38,1,IF('E. Strategy'!O6='Adapted questions and answers'!$K38,2,IF('E. Strategy'!O6='Adapted questions and answers'!$L38,3,IF('E. Strategy'!O6='Adapted questions and answers'!$M38,4,IF('E. Strategy'!O6='Adapted questions and answers'!$N38,5,"")))))</f>
        <v/>
      </c>
      <c r="P56" s="188" t="str">
        <f>IF('E. Strategy'!P6='Adapted questions and answers'!$J38,1,IF('E. Strategy'!P6='Adapted questions and answers'!$K38,2,IF('E. Strategy'!P6='Adapted questions and answers'!$L38,3,IF('E. Strategy'!P6='Adapted questions and answers'!$M38,4,IF('E. Strategy'!P6='Adapted questions and answers'!$N38,5,"")))))</f>
        <v/>
      </c>
      <c r="Q56" s="188" t="str">
        <f>IF('E. Strategy'!Q6='Adapted questions and answers'!$J38,1,IF('E. Strategy'!Q6='Adapted questions and answers'!$K38,2,IF('E. Strategy'!Q6='Adapted questions and answers'!$L38,3,IF('E. Strategy'!Q6='Adapted questions and answers'!$M38,4,IF('E. Strategy'!Q6='Adapted questions and answers'!$N38,5,"")))))</f>
        <v/>
      </c>
      <c r="R56" s="188" t="str">
        <f>IF('E. Strategy'!R6='Adapted questions and answers'!$J38,1,IF('E. Strategy'!R6='Adapted questions and answers'!$K38,2,IF('E. Strategy'!R6='Adapted questions and answers'!$L38,3,IF('E. Strategy'!R6='Adapted questions and answers'!$M38,4,IF('E. Strategy'!R6='Adapted questions and answers'!$N38,5,"")))))</f>
        <v/>
      </c>
      <c r="S56" s="188" t="str">
        <f>IF('E. Strategy'!S6='Adapted questions and answers'!$J38,1,IF('E. Strategy'!S6='Adapted questions and answers'!$K38,2,IF('E. Strategy'!S6='Adapted questions and answers'!$L38,3,IF('E. Strategy'!S6='Adapted questions and answers'!$M38,4,IF('E. Strategy'!S6='Adapted questions and answers'!$N38,5,"")))))</f>
        <v/>
      </c>
      <c r="T56" s="188" t="str">
        <f>IF('E. Strategy'!T6='Adapted questions and answers'!$J38,1,IF('E. Strategy'!T6='Adapted questions and answers'!$K38,2,IF('E. Strategy'!T6='Adapted questions and answers'!$L38,3,IF('E. Strategy'!T6='Adapted questions and answers'!$M38,4,IF('E. Strategy'!T6='Adapted questions and answers'!$N38,5,"")))))</f>
        <v/>
      </c>
      <c r="U56" s="188" t="str">
        <f>IF('E. Strategy'!U6='Adapted questions and answers'!$J38,1,IF('E. Strategy'!U6='Adapted questions and answers'!$K38,2,IF('E. Strategy'!U6='Adapted questions and answers'!$L38,3,IF('E. Strategy'!U6='Adapted questions and answers'!$M38,4,IF('E. Strategy'!U6='Adapted questions and answers'!$N38,5,"")))))</f>
        <v/>
      </c>
      <c r="V56" s="188" t="str">
        <f>IF('E. Strategy'!V6='Adapted questions and answers'!$J38,1,IF('E. Strategy'!V6='Adapted questions and answers'!$K38,2,IF('E. Strategy'!V6='Adapted questions and answers'!$L38,3,IF('E. Strategy'!V6='Adapted questions and answers'!$M38,4,IF('E. Strategy'!V6='Adapted questions and answers'!$N38,5,"")))))</f>
        <v/>
      </c>
      <c r="W56" s="188" t="str">
        <f>IF('E. Strategy'!W6='Adapted questions and answers'!$J38,1,IF('E. Strategy'!W6='Adapted questions and answers'!$K38,2,IF('E. Strategy'!W6='Adapted questions and answers'!$L38,3,IF('E. Strategy'!W6='Adapted questions and answers'!$M38,4,IF('E. Strategy'!W6='Adapted questions and answers'!$N38,5,"")))))</f>
        <v/>
      </c>
      <c r="X56" s="188" t="str">
        <f>IF('E. Strategy'!X6='Adapted questions and answers'!$J38,1,IF('E. Strategy'!X6='Adapted questions and answers'!$K38,2,IF('E. Strategy'!X6='Adapted questions and answers'!$L38,3,IF('E. Strategy'!X6='Adapted questions and answers'!$M38,4,IF('E. Strategy'!X6='Adapted questions and answers'!$N38,5,"")))))</f>
        <v/>
      </c>
      <c r="Y56" s="188" t="str">
        <f>IF('E. Strategy'!Y6='Adapted questions and answers'!$J38,1,IF('E. Strategy'!Y6='Adapted questions and answers'!$K38,2,IF('E. Strategy'!Y6='Adapted questions and answers'!$L38,3,IF('E. Strategy'!Y6='Adapted questions and answers'!$M38,4,IF('E. Strategy'!Y6='Adapted questions and answers'!$N38,5,"")))))</f>
        <v/>
      </c>
      <c r="Z56" s="188" t="str">
        <f>IF('E. Strategy'!Z6='Adapted questions and answers'!$J38,1,IF('E. Strategy'!Z6='Adapted questions and answers'!$K38,2,IF('E. Strategy'!Z6='Adapted questions and answers'!$L38,3,IF('E. Strategy'!Z6='Adapted questions and answers'!$M38,4,IF('E. Strategy'!Z6='Adapted questions and answers'!$N38,5,"")))))</f>
        <v/>
      </c>
      <c r="AA56" s="188" t="str">
        <f>IF('E. Strategy'!AA6='Adapted questions and answers'!$J38,1,IF('E. Strategy'!AA6='Adapted questions and answers'!$K38,2,IF('E. Strategy'!AA6='Adapted questions and answers'!$L38,3,IF('E. Strategy'!AA6='Adapted questions and answers'!$M38,4,IF('E. Strategy'!AA6='Adapted questions and answers'!$N38,5,"")))))</f>
        <v/>
      </c>
    </row>
    <row r="57" spans="1:27" ht="14.25" customHeight="1">
      <c r="A57" s="35" t="str">
        <f>'E. Strategy'!A7</f>
        <v>E6: Does the company use the patent for licence or sales agreements?</v>
      </c>
      <c r="B57" s="35" t="str">
        <f>LEFT(A57,4)&amp;'Adapted questions and answers'!$H39</f>
        <v>E6: Licence or sales agreement</v>
      </c>
      <c r="C57" s="188">
        <f>IF('E. Strategy'!C7='Adapted questions and answers'!$J39,1,IF('E. Strategy'!C7='Adapted questions and answers'!$K39,2,IF('E. Strategy'!C7='Adapted questions and answers'!$L39,3,IF('E. Strategy'!C7='Adapted questions and answers'!$M39,4,IF('E. Strategy'!C7='Adapted questions and answers'!$N39,5,"")))))</f>
        <v>1</v>
      </c>
      <c r="D57" s="188">
        <f>IF('E. Strategy'!D7='Adapted questions and answers'!$J39,1,IF('E. Strategy'!D7='Adapted questions and answers'!$K39,2,IF('E. Strategy'!D7='Adapted questions and answers'!$L39,3,IF('E. Strategy'!D7='Adapted questions and answers'!$M39,4,IF('E. Strategy'!D7='Adapted questions and answers'!$N39,5,"")))))</f>
        <v>4</v>
      </c>
      <c r="E57" s="188" t="str">
        <f>IF('E. Strategy'!E7='Adapted questions and answers'!$J39,1,IF('E. Strategy'!E7='Adapted questions and answers'!$K39,2,IF('E. Strategy'!E7='Adapted questions and answers'!$L39,3,IF('E. Strategy'!E7='Adapted questions and answers'!$M39,4,IF('E. Strategy'!E7='Adapted questions and answers'!$N39,5,"")))))</f>
        <v/>
      </c>
      <c r="F57" s="188" t="str">
        <f>IF('E. Strategy'!F7='Adapted questions and answers'!$J39,1,IF('E. Strategy'!F7='Adapted questions and answers'!$K39,2,IF('E. Strategy'!F7='Adapted questions and answers'!$L39,3,IF('E. Strategy'!F7='Adapted questions and answers'!$M39,4,IF('E. Strategy'!F7='Adapted questions and answers'!$N39,5,"")))))</f>
        <v/>
      </c>
      <c r="G57" s="188" t="str">
        <f>IF('E. Strategy'!G7='Adapted questions and answers'!$J39,1,IF('E. Strategy'!G7='Adapted questions and answers'!$K39,2,IF('E. Strategy'!G7='Adapted questions and answers'!$L39,3,IF('E. Strategy'!G7='Adapted questions and answers'!$M39,4,IF('E. Strategy'!G7='Adapted questions and answers'!$N39,5,"")))))</f>
        <v/>
      </c>
      <c r="H57" s="188" t="str">
        <f>IF('E. Strategy'!H7='Adapted questions and answers'!$J39,1,IF('E. Strategy'!H7='Adapted questions and answers'!$K39,2,IF('E. Strategy'!H7='Adapted questions and answers'!$L39,3,IF('E. Strategy'!H7='Adapted questions and answers'!$M39,4,IF('E. Strategy'!H7='Adapted questions and answers'!$N39,5,"")))))</f>
        <v/>
      </c>
      <c r="I57" s="188" t="str">
        <f>IF('E. Strategy'!I7='Adapted questions and answers'!$J39,1,IF('E. Strategy'!I7='Adapted questions and answers'!$K39,2,IF('E. Strategy'!I7='Adapted questions and answers'!$L39,3,IF('E. Strategy'!I7='Adapted questions and answers'!$M39,4,IF('E. Strategy'!I7='Adapted questions and answers'!$N39,5,"")))))</f>
        <v/>
      </c>
      <c r="J57" s="188" t="str">
        <f>IF('E. Strategy'!J7='Adapted questions and answers'!$J39,1,IF('E. Strategy'!J7='Adapted questions and answers'!$K39,2,IF('E. Strategy'!J7='Adapted questions and answers'!$L39,3,IF('E. Strategy'!J7='Adapted questions and answers'!$M39,4,IF('E. Strategy'!J7='Adapted questions and answers'!$N39,5,"")))))</f>
        <v/>
      </c>
      <c r="K57" s="188" t="str">
        <f>IF('E. Strategy'!K7='Adapted questions and answers'!$J39,1,IF('E. Strategy'!K7='Adapted questions and answers'!$K39,2,IF('E. Strategy'!K7='Adapted questions and answers'!$L39,3,IF('E. Strategy'!K7='Adapted questions and answers'!$M39,4,IF('E. Strategy'!K7='Adapted questions and answers'!$N39,5,"")))))</f>
        <v/>
      </c>
      <c r="L57" s="188" t="str">
        <f>IF('E. Strategy'!L7='Adapted questions and answers'!$J39,1,IF('E. Strategy'!L7='Adapted questions and answers'!$K39,2,IF('E. Strategy'!L7='Adapted questions and answers'!$L39,3,IF('E. Strategy'!L7='Adapted questions and answers'!$M39,4,IF('E. Strategy'!L7='Adapted questions and answers'!$N39,5,"")))))</f>
        <v/>
      </c>
      <c r="M57" s="188" t="str">
        <f>IF('E. Strategy'!M7='Adapted questions and answers'!$J39,1,IF('E. Strategy'!M7='Adapted questions and answers'!$K39,2,IF('E. Strategy'!M7='Adapted questions and answers'!$L39,3,IF('E. Strategy'!M7='Adapted questions and answers'!$M39,4,IF('E. Strategy'!M7='Adapted questions and answers'!$N39,5,"")))))</f>
        <v/>
      </c>
      <c r="N57" s="188" t="str">
        <f>IF('E. Strategy'!N7='Adapted questions and answers'!$J39,1,IF('E. Strategy'!N7='Adapted questions and answers'!$K39,2,IF('E. Strategy'!N7='Adapted questions and answers'!$L39,3,IF('E. Strategy'!N7='Adapted questions and answers'!$M39,4,IF('E. Strategy'!N7='Adapted questions and answers'!$N39,5,"")))))</f>
        <v/>
      </c>
      <c r="O57" s="188" t="str">
        <f>IF('E. Strategy'!O7='Adapted questions and answers'!$J39,1,IF('E. Strategy'!O7='Adapted questions and answers'!$K39,2,IF('E. Strategy'!O7='Adapted questions and answers'!$L39,3,IF('E. Strategy'!O7='Adapted questions and answers'!$M39,4,IF('E. Strategy'!O7='Adapted questions and answers'!$N39,5,"")))))</f>
        <v/>
      </c>
      <c r="P57" s="188" t="str">
        <f>IF('E. Strategy'!P7='Adapted questions and answers'!$J39,1,IF('E. Strategy'!P7='Adapted questions and answers'!$K39,2,IF('E. Strategy'!P7='Adapted questions and answers'!$L39,3,IF('E. Strategy'!P7='Adapted questions and answers'!$M39,4,IF('E. Strategy'!P7='Adapted questions and answers'!$N39,5,"")))))</f>
        <v/>
      </c>
      <c r="Q57" s="188" t="str">
        <f>IF('E. Strategy'!Q7='Adapted questions and answers'!$J39,1,IF('E. Strategy'!Q7='Adapted questions and answers'!$K39,2,IF('E. Strategy'!Q7='Adapted questions and answers'!$L39,3,IF('E. Strategy'!Q7='Adapted questions and answers'!$M39,4,IF('E. Strategy'!Q7='Adapted questions and answers'!$N39,5,"")))))</f>
        <v/>
      </c>
      <c r="R57" s="188" t="str">
        <f>IF('E. Strategy'!R7='Adapted questions and answers'!$J39,1,IF('E. Strategy'!R7='Adapted questions and answers'!$K39,2,IF('E. Strategy'!R7='Adapted questions and answers'!$L39,3,IF('E. Strategy'!R7='Adapted questions and answers'!$M39,4,IF('E. Strategy'!R7='Adapted questions and answers'!$N39,5,"")))))</f>
        <v/>
      </c>
      <c r="S57" s="188" t="str">
        <f>IF('E. Strategy'!S7='Adapted questions and answers'!$J39,1,IF('E. Strategy'!S7='Adapted questions and answers'!$K39,2,IF('E. Strategy'!S7='Adapted questions and answers'!$L39,3,IF('E. Strategy'!S7='Adapted questions and answers'!$M39,4,IF('E. Strategy'!S7='Adapted questions and answers'!$N39,5,"")))))</f>
        <v/>
      </c>
      <c r="T57" s="188" t="str">
        <f>IF('E. Strategy'!T7='Adapted questions and answers'!$J39,1,IF('E. Strategy'!T7='Adapted questions and answers'!$K39,2,IF('E. Strategy'!T7='Adapted questions and answers'!$L39,3,IF('E. Strategy'!T7='Adapted questions and answers'!$M39,4,IF('E. Strategy'!T7='Adapted questions and answers'!$N39,5,"")))))</f>
        <v/>
      </c>
      <c r="U57" s="188" t="str">
        <f>IF('E. Strategy'!U7='Adapted questions and answers'!$J39,1,IF('E. Strategy'!U7='Adapted questions and answers'!$K39,2,IF('E. Strategy'!U7='Adapted questions and answers'!$L39,3,IF('E. Strategy'!U7='Adapted questions and answers'!$M39,4,IF('E. Strategy'!U7='Adapted questions and answers'!$N39,5,"")))))</f>
        <v/>
      </c>
      <c r="V57" s="188" t="str">
        <f>IF('E. Strategy'!V7='Adapted questions and answers'!$J39,1,IF('E. Strategy'!V7='Adapted questions and answers'!$K39,2,IF('E. Strategy'!V7='Adapted questions and answers'!$L39,3,IF('E. Strategy'!V7='Adapted questions and answers'!$M39,4,IF('E. Strategy'!V7='Adapted questions and answers'!$N39,5,"")))))</f>
        <v/>
      </c>
      <c r="W57" s="188" t="str">
        <f>IF('E. Strategy'!W7='Adapted questions and answers'!$J39,1,IF('E. Strategy'!W7='Adapted questions and answers'!$K39,2,IF('E. Strategy'!W7='Adapted questions and answers'!$L39,3,IF('E. Strategy'!W7='Adapted questions and answers'!$M39,4,IF('E. Strategy'!W7='Adapted questions and answers'!$N39,5,"")))))</f>
        <v/>
      </c>
      <c r="X57" s="188" t="str">
        <f>IF('E. Strategy'!X7='Adapted questions and answers'!$J39,1,IF('E. Strategy'!X7='Adapted questions and answers'!$K39,2,IF('E. Strategy'!X7='Adapted questions and answers'!$L39,3,IF('E. Strategy'!X7='Adapted questions and answers'!$M39,4,IF('E. Strategy'!X7='Adapted questions and answers'!$N39,5,"")))))</f>
        <v/>
      </c>
      <c r="Y57" s="188" t="str">
        <f>IF('E. Strategy'!Y7='Adapted questions and answers'!$J39,1,IF('E. Strategy'!Y7='Adapted questions and answers'!$K39,2,IF('E. Strategy'!Y7='Adapted questions and answers'!$L39,3,IF('E. Strategy'!Y7='Adapted questions and answers'!$M39,4,IF('E. Strategy'!Y7='Adapted questions and answers'!$N39,5,"")))))</f>
        <v/>
      </c>
      <c r="Z57" s="188" t="str">
        <f>IF('E. Strategy'!Z7='Adapted questions and answers'!$J39,1,IF('E. Strategy'!Z7='Adapted questions and answers'!$K39,2,IF('E. Strategy'!Z7='Adapted questions and answers'!$L39,3,IF('E. Strategy'!Z7='Adapted questions and answers'!$M39,4,IF('E. Strategy'!Z7='Adapted questions and answers'!$N39,5,"")))))</f>
        <v/>
      </c>
      <c r="AA57" s="188" t="str">
        <f>IF('E. Strategy'!AA7='Adapted questions and answers'!$J39,1,IF('E. Strategy'!AA7='Adapted questions and answers'!$K39,2,IF('E. Strategy'!AA7='Adapted questions and answers'!$L39,3,IF('E. Strategy'!AA7='Adapted questions and answers'!$M39,4,IF('E. Strategy'!AA7='Adapted questions and answers'!$N39,5,"")))))</f>
        <v/>
      </c>
    </row>
    <row r="58" spans="1:27" ht="14.25" customHeight="1">
      <c r="A58" s="35" t="str">
        <f>'E. Strategy'!A8</f>
        <v>E7: Does the patent form part of the company's core-technology areas?</v>
      </c>
      <c r="B58" s="35" t="str">
        <f>LEFT(A58,4)&amp;'Adapted questions and answers'!$H40</f>
        <v>E7: Part of core-technology areas</v>
      </c>
      <c r="C58" s="188">
        <f>IF('E. Strategy'!C8='Adapted questions and answers'!$J40,1,IF('E. Strategy'!C8='Adapted questions and answers'!$K40,2,IF('E. Strategy'!C8='Adapted questions and answers'!$L40,3,IF('E. Strategy'!C8='Adapted questions and answers'!$M40,4,IF('E. Strategy'!C8='Adapted questions and answers'!$N40,5,"")))))</f>
        <v>2</v>
      </c>
      <c r="D58" s="188">
        <f>IF('E. Strategy'!D8='Adapted questions and answers'!$J40,1,IF('E. Strategy'!D8='Adapted questions and answers'!$K40,2,IF('E. Strategy'!D8='Adapted questions and answers'!$L40,3,IF('E. Strategy'!D8='Adapted questions and answers'!$M40,4,IF('E. Strategy'!D8='Adapted questions and answers'!$N40,5,"")))))</f>
        <v>3</v>
      </c>
      <c r="E58" s="188" t="str">
        <f>IF('E. Strategy'!E8='Adapted questions and answers'!$J40,1,IF('E. Strategy'!E8='Adapted questions and answers'!$K40,2,IF('E. Strategy'!E8='Adapted questions and answers'!$L40,3,IF('E. Strategy'!E8='Adapted questions and answers'!$M40,4,IF('E. Strategy'!E8='Adapted questions and answers'!$N40,5,"")))))</f>
        <v/>
      </c>
      <c r="F58" s="188" t="str">
        <f>IF('E. Strategy'!F8='Adapted questions and answers'!$J40,1,IF('E. Strategy'!F8='Adapted questions and answers'!$K40,2,IF('E. Strategy'!F8='Adapted questions and answers'!$L40,3,IF('E. Strategy'!F8='Adapted questions and answers'!$M40,4,IF('E. Strategy'!F8='Adapted questions and answers'!$N40,5,"")))))</f>
        <v/>
      </c>
      <c r="G58" s="188" t="str">
        <f>IF('E. Strategy'!G8='Adapted questions and answers'!$J40,1,IF('E. Strategy'!G8='Adapted questions and answers'!$K40,2,IF('E. Strategy'!G8='Adapted questions and answers'!$L40,3,IF('E. Strategy'!G8='Adapted questions and answers'!$M40,4,IF('E. Strategy'!G8='Adapted questions and answers'!$N40,5,"")))))</f>
        <v/>
      </c>
      <c r="H58" s="188" t="str">
        <f>IF('E. Strategy'!H8='Adapted questions and answers'!$J40,1,IF('E. Strategy'!H8='Adapted questions and answers'!$K40,2,IF('E. Strategy'!H8='Adapted questions and answers'!$L40,3,IF('E. Strategy'!H8='Adapted questions and answers'!$M40,4,IF('E. Strategy'!H8='Adapted questions and answers'!$N40,5,"")))))</f>
        <v/>
      </c>
      <c r="I58" s="188" t="str">
        <f>IF('E. Strategy'!I8='Adapted questions and answers'!$J40,1,IF('E. Strategy'!I8='Adapted questions and answers'!$K40,2,IF('E. Strategy'!I8='Adapted questions and answers'!$L40,3,IF('E. Strategy'!I8='Adapted questions and answers'!$M40,4,IF('E. Strategy'!I8='Adapted questions and answers'!$N40,5,"")))))</f>
        <v/>
      </c>
      <c r="J58" s="188" t="str">
        <f>IF('E. Strategy'!J8='Adapted questions and answers'!$J40,1,IF('E. Strategy'!J8='Adapted questions and answers'!$K40,2,IF('E. Strategy'!J8='Adapted questions and answers'!$L40,3,IF('E. Strategy'!J8='Adapted questions and answers'!$M40,4,IF('E. Strategy'!J8='Adapted questions and answers'!$N40,5,"")))))</f>
        <v/>
      </c>
      <c r="K58" s="188" t="str">
        <f>IF('E. Strategy'!K8='Adapted questions and answers'!$J40,1,IF('E. Strategy'!K8='Adapted questions and answers'!$K40,2,IF('E. Strategy'!K8='Adapted questions and answers'!$L40,3,IF('E. Strategy'!K8='Adapted questions and answers'!$M40,4,IF('E. Strategy'!K8='Adapted questions and answers'!$N40,5,"")))))</f>
        <v/>
      </c>
      <c r="L58" s="188" t="str">
        <f>IF('E. Strategy'!L8='Adapted questions and answers'!$J40,1,IF('E. Strategy'!L8='Adapted questions and answers'!$K40,2,IF('E. Strategy'!L8='Adapted questions and answers'!$L40,3,IF('E. Strategy'!L8='Adapted questions and answers'!$M40,4,IF('E. Strategy'!L8='Adapted questions and answers'!$N40,5,"")))))</f>
        <v/>
      </c>
      <c r="M58" s="188" t="str">
        <f>IF('E. Strategy'!M8='Adapted questions and answers'!$J40,1,IF('E. Strategy'!M8='Adapted questions and answers'!$K40,2,IF('E. Strategy'!M8='Adapted questions and answers'!$L40,3,IF('E. Strategy'!M8='Adapted questions and answers'!$M40,4,IF('E. Strategy'!M8='Adapted questions and answers'!$N40,5,"")))))</f>
        <v/>
      </c>
      <c r="N58" s="188" t="str">
        <f>IF('E. Strategy'!N8='Adapted questions and answers'!$J40,1,IF('E. Strategy'!N8='Adapted questions and answers'!$K40,2,IF('E. Strategy'!N8='Adapted questions and answers'!$L40,3,IF('E. Strategy'!N8='Adapted questions and answers'!$M40,4,IF('E. Strategy'!N8='Adapted questions and answers'!$N40,5,"")))))</f>
        <v/>
      </c>
      <c r="O58" s="188" t="str">
        <f>IF('E. Strategy'!O8='Adapted questions and answers'!$J40,1,IF('E. Strategy'!O8='Adapted questions and answers'!$K40,2,IF('E. Strategy'!O8='Adapted questions and answers'!$L40,3,IF('E. Strategy'!O8='Adapted questions and answers'!$M40,4,IF('E. Strategy'!O8='Adapted questions and answers'!$N40,5,"")))))</f>
        <v/>
      </c>
      <c r="P58" s="188" t="str">
        <f>IF('E. Strategy'!P8='Adapted questions and answers'!$J40,1,IF('E. Strategy'!P8='Adapted questions and answers'!$K40,2,IF('E. Strategy'!P8='Adapted questions and answers'!$L40,3,IF('E. Strategy'!P8='Adapted questions and answers'!$M40,4,IF('E. Strategy'!P8='Adapted questions and answers'!$N40,5,"")))))</f>
        <v/>
      </c>
      <c r="Q58" s="188" t="str">
        <f>IF('E. Strategy'!Q8='Adapted questions and answers'!$J40,1,IF('E. Strategy'!Q8='Adapted questions and answers'!$K40,2,IF('E. Strategy'!Q8='Adapted questions and answers'!$L40,3,IF('E. Strategy'!Q8='Adapted questions and answers'!$M40,4,IF('E. Strategy'!Q8='Adapted questions and answers'!$N40,5,"")))))</f>
        <v/>
      </c>
      <c r="R58" s="188" t="str">
        <f>IF('E. Strategy'!R8='Adapted questions and answers'!$J40,1,IF('E. Strategy'!R8='Adapted questions and answers'!$K40,2,IF('E. Strategy'!R8='Adapted questions and answers'!$L40,3,IF('E. Strategy'!R8='Adapted questions and answers'!$M40,4,IF('E. Strategy'!R8='Adapted questions and answers'!$N40,5,"")))))</f>
        <v/>
      </c>
      <c r="S58" s="188" t="str">
        <f>IF('E. Strategy'!S8='Adapted questions and answers'!$J40,1,IF('E. Strategy'!S8='Adapted questions and answers'!$K40,2,IF('E. Strategy'!S8='Adapted questions and answers'!$L40,3,IF('E. Strategy'!S8='Adapted questions and answers'!$M40,4,IF('E. Strategy'!S8='Adapted questions and answers'!$N40,5,"")))))</f>
        <v/>
      </c>
      <c r="T58" s="188" t="str">
        <f>IF('E. Strategy'!T8='Adapted questions and answers'!$J40,1,IF('E. Strategy'!T8='Adapted questions and answers'!$K40,2,IF('E. Strategy'!T8='Adapted questions and answers'!$L40,3,IF('E. Strategy'!T8='Adapted questions and answers'!$M40,4,IF('E. Strategy'!T8='Adapted questions and answers'!$N40,5,"")))))</f>
        <v/>
      </c>
      <c r="U58" s="188" t="str">
        <f>IF('E. Strategy'!U8='Adapted questions and answers'!$J40,1,IF('E. Strategy'!U8='Adapted questions and answers'!$K40,2,IF('E. Strategy'!U8='Adapted questions and answers'!$L40,3,IF('E. Strategy'!U8='Adapted questions and answers'!$M40,4,IF('E. Strategy'!U8='Adapted questions and answers'!$N40,5,"")))))</f>
        <v/>
      </c>
      <c r="V58" s="188" t="str">
        <f>IF('E. Strategy'!V8='Adapted questions and answers'!$J40,1,IF('E. Strategy'!V8='Adapted questions and answers'!$K40,2,IF('E. Strategy'!V8='Adapted questions and answers'!$L40,3,IF('E. Strategy'!V8='Adapted questions and answers'!$M40,4,IF('E. Strategy'!V8='Adapted questions and answers'!$N40,5,"")))))</f>
        <v/>
      </c>
      <c r="W58" s="188" t="str">
        <f>IF('E. Strategy'!W8='Adapted questions and answers'!$J40,1,IF('E. Strategy'!W8='Adapted questions and answers'!$K40,2,IF('E. Strategy'!W8='Adapted questions and answers'!$L40,3,IF('E. Strategy'!W8='Adapted questions and answers'!$M40,4,IF('E. Strategy'!W8='Adapted questions and answers'!$N40,5,"")))))</f>
        <v/>
      </c>
      <c r="X58" s="188" t="str">
        <f>IF('E. Strategy'!X8='Adapted questions and answers'!$J40,1,IF('E. Strategy'!X8='Adapted questions and answers'!$K40,2,IF('E. Strategy'!X8='Adapted questions and answers'!$L40,3,IF('E. Strategy'!X8='Adapted questions and answers'!$M40,4,IF('E. Strategy'!X8='Adapted questions and answers'!$N40,5,"")))))</f>
        <v/>
      </c>
      <c r="Y58" s="188" t="str">
        <f>IF('E. Strategy'!Y8='Adapted questions and answers'!$J40,1,IF('E. Strategy'!Y8='Adapted questions and answers'!$K40,2,IF('E. Strategy'!Y8='Adapted questions and answers'!$L40,3,IF('E. Strategy'!Y8='Adapted questions and answers'!$M40,4,IF('E. Strategy'!Y8='Adapted questions and answers'!$N40,5,"")))))</f>
        <v/>
      </c>
      <c r="Z58" s="188" t="str">
        <f>IF('E. Strategy'!Z8='Adapted questions and answers'!$J40,1,IF('E. Strategy'!Z8='Adapted questions and answers'!$K40,2,IF('E. Strategy'!Z8='Adapted questions and answers'!$L40,3,IF('E. Strategy'!Z8='Adapted questions and answers'!$M40,4,IF('E. Strategy'!Z8='Adapted questions and answers'!$N40,5,"")))))</f>
        <v/>
      </c>
      <c r="AA58" s="188" t="str">
        <f>IF('E. Strategy'!AA8='Adapted questions and answers'!$J40,1,IF('E. Strategy'!AA8='Adapted questions and answers'!$K40,2,IF('E. Strategy'!AA8='Adapted questions and answers'!$L40,3,IF('E. Strategy'!AA8='Adapted questions and answers'!$M40,4,IF('E. Strategy'!AA8='Adapted questions and answers'!$N40,5,"")))))</f>
        <v/>
      </c>
    </row>
    <row r="59" spans="1:27" ht="14.25" customHeight="1">
      <c r="A59" s="35" t="str">
        <f>'E. Strategy'!A9</f>
        <v>E8: Is there alignment between the patent and the company's business strategy?</v>
      </c>
      <c r="B59" s="35" t="str">
        <f>LEFT(A59,4)&amp;'Adapted questions and answers'!$H41</f>
        <v>E8: Correlation between patent and company business strategy</v>
      </c>
      <c r="C59" s="188">
        <f>IF('E. Strategy'!C9='Adapted questions and answers'!$J41,1,IF('E. Strategy'!C9='Adapted questions and answers'!$K41,2,IF('E. Strategy'!C9='Adapted questions and answers'!$L41,3,IF('E. Strategy'!C9='Adapted questions and answers'!$M41,4,IF('E. Strategy'!C9='Adapted questions and answers'!$N41,5,"")))))</f>
        <v>3</v>
      </c>
      <c r="D59" s="188">
        <f>IF('E. Strategy'!D9='Adapted questions and answers'!$J41,1,IF('E. Strategy'!D9='Adapted questions and answers'!$K41,2,IF('E. Strategy'!D9='Adapted questions and answers'!$L41,3,IF('E. Strategy'!D9='Adapted questions and answers'!$M41,4,IF('E. Strategy'!D9='Adapted questions and answers'!$N41,5,"")))))</f>
        <v>2</v>
      </c>
      <c r="E59" s="188" t="str">
        <f>IF('E. Strategy'!E9='Adapted questions and answers'!$J41,1,IF('E. Strategy'!E9='Adapted questions and answers'!$K41,2,IF('E. Strategy'!E9='Adapted questions and answers'!$L41,3,IF('E. Strategy'!E9='Adapted questions and answers'!$M41,4,IF('E. Strategy'!E9='Adapted questions and answers'!$N41,5,"")))))</f>
        <v/>
      </c>
      <c r="F59" s="188" t="str">
        <f>IF('E. Strategy'!F9='Adapted questions and answers'!$J41,1,IF('E. Strategy'!F9='Adapted questions and answers'!$K41,2,IF('E. Strategy'!F9='Adapted questions and answers'!$L41,3,IF('E. Strategy'!F9='Adapted questions and answers'!$M41,4,IF('E. Strategy'!F9='Adapted questions and answers'!$N41,5,"")))))</f>
        <v/>
      </c>
      <c r="G59" s="188" t="str">
        <f>IF('E. Strategy'!G9='Adapted questions and answers'!$J41,1,IF('E. Strategy'!G9='Adapted questions and answers'!$K41,2,IF('E. Strategy'!G9='Adapted questions and answers'!$L41,3,IF('E. Strategy'!G9='Adapted questions and answers'!$M41,4,IF('E. Strategy'!G9='Adapted questions and answers'!$N41,5,"")))))</f>
        <v/>
      </c>
      <c r="H59" s="188" t="str">
        <f>IF('E. Strategy'!H9='Adapted questions and answers'!$J41,1,IF('E. Strategy'!H9='Adapted questions and answers'!$K41,2,IF('E. Strategy'!H9='Adapted questions and answers'!$L41,3,IF('E. Strategy'!H9='Adapted questions and answers'!$M41,4,IF('E. Strategy'!H9='Adapted questions and answers'!$N41,5,"")))))</f>
        <v/>
      </c>
      <c r="I59" s="188" t="str">
        <f>IF('E. Strategy'!I9='Adapted questions and answers'!$J41,1,IF('E. Strategy'!I9='Adapted questions and answers'!$K41,2,IF('E. Strategy'!I9='Adapted questions and answers'!$L41,3,IF('E. Strategy'!I9='Adapted questions and answers'!$M41,4,IF('E. Strategy'!I9='Adapted questions and answers'!$N41,5,"")))))</f>
        <v/>
      </c>
      <c r="J59" s="188" t="str">
        <f>IF('E. Strategy'!J9='Adapted questions and answers'!$J41,1,IF('E. Strategy'!J9='Adapted questions and answers'!$K41,2,IF('E. Strategy'!J9='Adapted questions and answers'!$L41,3,IF('E. Strategy'!J9='Adapted questions and answers'!$M41,4,IF('E. Strategy'!J9='Adapted questions and answers'!$N41,5,"")))))</f>
        <v/>
      </c>
      <c r="K59" s="188" t="str">
        <f>IF('E. Strategy'!K9='Adapted questions and answers'!$J41,1,IF('E. Strategy'!K9='Adapted questions and answers'!$K41,2,IF('E. Strategy'!K9='Adapted questions and answers'!$L41,3,IF('E. Strategy'!K9='Adapted questions and answers'!$M41,4,IF('E. Strategy'!K9='Adapted questions and answers'!$N41,5,"")))))</f>
        <v/>
      </c>
      <c r="L59" s="188" t="str">
        <f>IF('E. Strategy'!L9='Adapted questions and answers'!$J41,1,IF('E. Strategy'!L9='Adapted questions and answers'!$K41,2,IF('E. Strategy'!L9='Adapted questions and answers'!$L41,3,IF('E. Strategy'!L9='Adapted questions and answers'!$M41,4,IF('E. Strategy'!L9='Adapted questions and answers'!$N41,5,"")))))</f>
        <v/>
      </c>
      <c r="M59" s="188" t="str">
        <f>IF('E. Strategy'!M9='Adapted questions and answers'!$J41,1,IF('E. Strategy'!M9='Adapted questions and answers'!$K41,2,IF('E. Strategy'!M9='Adapted questions and answers'!$L41,3,IF('E. Strategy'!M9='Adapted questions and answers'!$M41,4,IF('E. Strategy'!M9='Adapted questions and answers'!$N41,5,"")))))</f>
        <v/>
      </c>
      <c r="N59" s="188" t="str">
        <f>IF('E. Strategy'!N9='Adapted questions and answers'!$J41,1,IF('E. Strategy'!N9='Adapted questions and answers'!$K41,2,IF('E. Strategy'!N9='Adapted questions and answers'!$L41,3,IF('E. Strategy'!N9='Adapted questions and answers'!$M41,4,IF('E. Strategy'!N9='Adapted questions and answers'!$N41,5,"")))))</f>
        <v/>
      </c>
      <c r="O59" s="188" t="str">
        <f>IF('E. Strategy'!O9='Adapted questions and answers'!$J41,1,IF('E. Strategy'!O9='Adapted questions and answers'!$K41,2,IF('E. Strategy'!O9='Adapted questions and answers'!$L41,3,IF('E. Strategy'!O9='Adapted questions and answers'!$M41,4,IF('E. Strategy'!O9='Adapted questions and answers'!$N41,5,"")))))</f>
        <v/>
      </c>
      <c r="P59" s="188" t="str">
        <f>IF('E. Strategy'!P9='Adapted questions and answers'!$J41,1,IF('E. Strategy'!P9='Adapted questions and answers'!$K41,2,IF('E. Strategy'!P9='Adapted questions and answers'!$L41,3,IF('E. Strategy'!P9='Adapted questions and answers'!$M41,4,IF('E. Strategy'!P9='Adapted questions and answers'!$N41,5,"")))))</f>
        <v/>
      </c>
      <c r="Q59" s="188" t="str">
        <f>IF('E. Strategy'!Q9='Adapted questions and answers'!$J41,1,IF('E. Strategy'!Q9='Adapted questions and answers'!$K41,2,IF('E. Strategy'!Q9='Adapted questions and answers'!$L41,3,IF('E. Strategy'!Q9='Adapted questions and answers'!$M41,4,IF('E. Strategy'!Q9='Adapted questions and answers'!$N41,5,"")))))</f>
        <v/>
      </c>
      <c r="R59" s="188" t="str">
        <f>IF('E. Strategy'!R9='Adapted questions and answers'!$J41,1,IF('E. Strategy'!R9='Adapted questions and answers'!$K41,2,IF('E. Strategy'!R9='Adapted questions and answers'!$L41,3,IF('E. Strategy'!R9='Adapted questions and answers'!$M41,4,IF('E. Strategy'!R9='Adapted questions and answers'!$N41,5,"")))))</f>
        <v/>
      </c>
      <c r="S59" s="188" t="str">
        <f>IF('E. Strategy'!S9='Adapted questions and answers'!$J41,1,IF('E. Strategy'!S9='Adapted questions and answers'!$K41,2,IF('E. Strategy'!S9='Adapted questions and answers'!$L41,3,IF('E. Strategy'!S9='Adapted questions and answers'!$M41,4,IF('E. Strategy'!S9='Adapted questions and answers'!$N41,5,"")))))</f>
        <v/>
      </c>
      <c r="T59" s="188" t="str">
        <f>IF('E. Strategy'!T9='Adapted questions and answers'!$J41,1,IF('E. Strategy'!T9='Adapted questions and answers'!$K41,2,IF('E. Strategy'!T9='Adapted questions and answers'!$L41,3,IF('E. Strategy'!T9='Adapted questions and answers'!$M41,4,IF('E. Strategy'!T9='Adapted questions and answers'!$N41,5,"")))))</f>
        <v/>
      </c>
      <c r="U59" s="188" t="str">
        <f>IF('E. Strategy'!U9='Adapted questions and answers'!$J41,1,IF('E. Strategy'!U9='Adapted questions and answers'!$K41,2,IF('E. Strategy'!U9='Adapted questions and answers'!$L41,3,IF('E. Strategy'!U9='Adapted questions and answers'!$M41,4,IF('E. Strategy'!U9='Adapted questions and answers'!$N41,5,"")))))</f>
        <v/>
      </c>
      <c r="V59" s="188" t="str">
        <f>IF('E. Strategy'!V9='Adapted questions and answers'!$J41,1,IF('E. Strategy'!V9='Adapted questions and answers'!$K41,2,IF('E. Strategy'!V9='Adapted questions and answers'!$L41,3,IF('E. Strategy'!V9='Adapted questions and answers'!$M41,4,IF('E. Strategy'!V9='Adapted questions and answers'!$N41,5,"")))))</f>
        <v/>
      </c>
      <c r="W59" s="188" t="str">
        <f>IF('E. Strategy'!W9='Adapted questions and answers'!$J41,1,IF('E. Strategy'!W9='Adapted questions and answers'!$K41,2,IF('E. Strategy'!W9='Adapted questions and answers'!$L41,3,IF('E. Strategy'!W9='Adapted questions and answers'!$M41,4,IF('E. Strategy'!W9='Adapted questions and answers'!$N41,5,"")))))</f>
        <v/>
      </c>
      <c r="X59" s="188" t="str">
        <f>IF('E. Strategy'!X9='Adapted questions and answers'!$J41,1,IF('E. Strategy'!X9='Adapted questions and answers'!$K41,2,IF('E. Strategy'!X9='Adapted questions and answers'!$L41,3,IF('E. Strategy'!X9='Adapted questions and answers'!$M41,4,IF('E. Strategy'!X9='Adapted questions and answers'!$N41,5,"")))))</f>
        <v/>
      </c>
      <c r="Y59" s="188" t="str">
        <f>IF('E. Strategy'!Y9='Adapted questions and answers'!$J41,1,IF('E. Strategy'!Y9='Adapted questions and answers'!$K41,2,IF('E. Strategy'!Y9='Adapted questions and answers'!$L41,3,IF('E. Strategy'!Y9='Adapted questions and answers'!$M41,4,IF('E. Strategy'!Y9='Adapted questions and answers'!$N41,5,"")))))</f>
        <v/>
      </c>
      <c r="Z59" s="188" t="str">
        <f>IF('E. Strategy'!Z9='Adapted questions and answers'!$J41,1,IF('E. Strategy'!Z9='Adapted questions and answers'!$K41,2,IF('E. Strategy'!Z9='Adapted questions and answers'!$L41,3,IF('E. Strategy'!Z9='Adapted questions and answers'!$M41,4,IF('E. Strategy'!Z9='Adapted questions and answers'!$N41,5,"")))))</f>
        <v/>
      </c>
      <c r="AA59" s="188" t="str">
        <f>IF('E. Strategy'!AA9='Adapted questions and answers'!$J41,1,IF('E. Strategy'!AA9='Adapted questions and answers'!$K41,2,IF('E. Strategy'!AA9='Adapted questions and answers'!$L41,3,IF('E. Strategy'!AA9='Adapted questions and answers'!$M41,4,IF('E. Strategy'!AA9='Adapted questions and answers'!$N41,5,"")))))</f>
        <v/>
      </c>
    </row>
    <row r="60" spans="1:27" ht="14.25" customHeight="1"/>
    <row r="61" spans="1:27" ht="14.25" customHeight="1"/>
    <row r="62" spans="1:27" ht="14.25" customHeight="1"/>
    <row r="63" spans="1:27" ht="14.25" customHeight="1"/>
    <row r="64" spans="1:27"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sheetProtection algorithmName="SHA-512" hashValue="bUXayGUs5Y6oAeT0e/lCteaJF/rDGVvVoCgC9ZYE4p4ibixJK++JSQu5N44Kwj2qHhRjHVPvCF/zRIQzO6oIfQ==" saltValue="xw1/D5xjlZYmp4NtcAIQbg==" spinCount="100000" sheet="1" objects="1" selectLockedCells="1" selectUnlockedCells="1"/>
  <phoneticPr fontId="22" type="noConversion"/>
  <pageMargins left="0.7" right="0.7" top="0.75" bottom="0.75" header="0" footer="0"/>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C188D-3795-4210-B8B3-806FAC667522}">
  <sheetPr filterMode="1">
    <tabColor theme="3"/>
    <pageSetUpPr fitToPage="1"/>
  </sheetPr>
  <dimension ref="A1:AA47"/>
  <sheetViews>
    <sheetView zoomScaleNormal="100" workbookViewId="0">
      <pane xSplit="1" ySplit="1" topLeftCell="C2" activePane="bottomRight" state="frozen"/>
      <selection pane="topRight" activeCell="D14" sqref="D14"/>
      <selection pane="bottomLeft" activeCell="D14" sqref="D14"/>
      <selection pane="bottomRight" activeCell="C44" sqref="C44"/>
    </sheetView>
  </sheetViews>
  <sheetFormatPr defaultRowHeight="14.4"/>
  <cols>
    <col min="1" max="1" width="64.109375" customWidth="1"/>
    <col min="2" max="2" width="10.6640625" bestFit="1" customWidth="1"/>
    <col min="3" max="3" width="79" customWidth="1"/>
    <col min="4" max="4" width="82.5546875" bestFit="1" customWidth="1"/>
    <col min="5" max="11" width="10.88671875" bestFit="1" customWidth="1"/>
    <col min="12" max="13" width="11.6640625" bestFit="1" customWidth="1"/>
    <col min="14" max="27" width="11.6640625" hidden="1" customWidth="1"/>
    <col min="28" max="28" width="8.88671875" customWidth="1"/>
  </cols>
  <sheetData>
    <row r="1" spans="1:27">
      <c r="A1" s="69" t="s">
        <v>1462</v>
      </c>
      <c r="B1" s="124" t="s">
        <v>1699</v>
      </c>
      <c r="C1" s="68" t="s">
        <v>856</v>
      </c>
      <c r="D1" s="68" t="s">
        <v>858</v>
      </c>
      <c r="E1" s="68" t="s">
        <v>860</v>
      </c>
      <c r="F1" s="68" t="s">
        <v>862</v>
      </c>
      <c r="G1" s="68" t="s">
        <v>864</v>
      </c>
      <c r="H1" s="68" t="s">
        <v>866</v>
      </c>
      <c r="I1" s="68" t="s">
        <v>868</v>
      </c>
      <c r="J1" s="68" t="s">
        <v>870</v>
      </c>
      <c r="K1" s="68" t="s">
        <v>872</v>
      </c>
      <c r="L1" s="68" t="s">
        <v>874</v>
      </c>
      <c r="M1" s="68" t="s">
        <v>876</v>
      </c>
      <c r="N1" s="68" t="s">
        <v>878</v>
      </c>
      <c r="O1" s="68" t="s">
        <v>880</v>
      </c>
      <c r="P1" s="68" t="s">
        <v>882</v>
      </c>
      <c r="Q1" s="68" t="s">
        <v>884</v>
      </c>
      <c r="R1" s="68" t="s">
        <v>886</v>
      </c>
      <c r="S1" s="68" t="s">
        <v>888</v>
      </c>
      <c r="T1" s="68" t="s">
        <v>890</v>
      </c>
      <c r="U1" s="68" t="s">
        <v>892</v>
      </c>
      <c r="V1" s="68" t="s">
        <v>894</v>
      </c>
      <c r="W1" s="68" t="s">
        <v>896</v>
      </c>
      <c r="X1" s="68" t="s">
        <v>898</v>
      </c>
      <c r="Y1" s="68" t="s">
        <v>900</v>
      </c>
      <c r="Z1" s="68" t="s">
        <v>902</v>
      </c>
      <c r="AA1" s="68" t="s">
        <v>904</v>
      </c>
    </row>
    <row r="2" spans="1:27">
      <c r="A2" s="206" t="s">
        <v>906</v>
      </c>
      <c r="B2" s="207" t="s">
        <v>1019</v>
      </c>
      <c r="C2" s="159" t="s">
        <v>1700</v>
      </c>
      <c r="D2" s="159" t="s">
        <v>1701</v>
      </c>
      <c r="E2" s="159" t="str">
        <f>IF($B2="no","",IF((OR(ISBLANK('A. Legal status'!E2),'A. Legal status'!E2="Select answer")),"",'A. Legal status'!E2))</f>
        <v/>
      </c>
      <c r="F2" s="159" t="str">
        <f>IF($B2="no","",IF((OR(ISBLANK('A. Legal status'!F2),'A. Legal status'!F2="Select answer")),"",'A. Legal status'!F2))</f>
        <v/>
      </c>
      <c r="G2" s="159" t="str">
        <f>IF($B2="no","",IF((OR(ISBLANK('A. Legal status'!G2),'A. Legal status'!G2="Select answer")),"",'A. Legal status'!G2))</f>
        <v/>
      </c>
      <c r="H2" s="159" t="str">
        <f>IF($B2="no","",IF((OR(ISBLANK('A. Legal status'!H2),'A. Legal status'!H2="Select answer")),"",'A. Legal status'!H2))</f>
        <v/>
      </c>
      <c r="I2" s="159" t="str">
        <f>IF($B2="no","",IF((OR(ISBLANK('A. Legal status'!I2),'A. Legal status'!I2="Select answer")),"",'A. Legal status'!I2))</f>
        <v/>
      </c>
      <c r="J2" s="159" t="str">
        <f>IF($B2="no","",IF((OR(ISBLANK('A. Legal status'!J2),'A. Legal status'!J2="Select answer")),"",'A. Legal status'!J2))</f>
        <v/>
      </c>
      <c r="K2" s="159" t="str">
        <f>IF($B2="no","",IF((OR(ISBLANK('A. Legal status'!K2),'A. Legal status'!K2="Select answer")),"",'A. Legal status'!K2))</f>
        <v/>
      </c>
      <c r="L2" s="159" t="str">
        <f>IF($B2="no","",IF((OR(ISBLANK('A. Legal status'!L2),'A. Legal status'!L2="Select answer")),"",'A. Legal status'!L2))</f>
        <v/>
      </c>
      <c r="M2" s="159" t="str">
        <f>IF($B2="no","",IF((OR(ISBLANK('A. Legal status'!M2),'A. Legal status'!M2="Select answer")),"",'A. Legal status'!M2))</f>
        <v/>
      </c>
      <c r="N2" s="159" t="str">
        <f>IF($B2="no","",IF((OR(ISBLANK('A. Legal status'!N2),'A. Legal status'!N2="Select answer")),"",'A. Legal status'!N2))</f>
        <v/>
      </c>
      <c r="O2" s="159" t="str">
        <f>IF($B2="no","",IF((OR(ISBLANK('A. Legal status'!O2),'A. Legal status'!O2="Select answer")),"",'A. Legal status'!O2))</f>
        <v/>
      </c>
      <c r="P2" s="159" t="str">
        <f>IF($B2="no","",IF((OR(ISBLANK('A. Legal status'!P2),'A. Legal status'!P2="Select answer")),"",'A. Legal status'!P2))</f>
        <v/>
      </c>
      <c r="Q2" s="159" t="str">
        <f>IF($B2="no","",IF((OR(ISBLANK('A. Legal status'!Q2),'A. Legal status'!Q2="Select answer")),"",'A. Legal status'!Q2))</f>
        <v/>
      </c>
      <c r="R2" s="159" t="str">
        <f>IF($B2="no","",IF((OR(ISBLANK('A. Legal status'!R2),'A. Legal status'!R2="Select answer")),"",'A. Legal status'!R2))</f>
        <v/>
      </c>
      <c r="S2" s="159" t="str">
        <f>IF($B2="no","",IF((OR(ISBLANK('A. Legal status'!S2),'A. Legal status'!S2="Select answer")),"",'A. Legal status'!S2))</f>
        <v/>
      </c>
      <c r="T2" s="159" t="str">
        <f>IF($B2="no","",IF((OR(ISBLANK('A. Legal status'!T2),'A. Legal status'!T2="Select answer")),"",'A. Legal status'!T2))</f>
        <v/>
      </c>
      <c r="U2" s="159" t="str">
        <f>IF($B2="no","",IF((OR(ISBLANK('A. Legal status'!U2),'A. Legal status'!U2="Select answer")),"",'A. Legal status'!U2))</f>
        <v/>
      </c>
      <c r="V2" s="159" t="str">
        <f>IF($B2="no","",IF((OR(ISBLANK('A. Legal status'!V2),'A. Legal status'!V2="Select answer")),"",'A. Legal status'!V2))</f>
        <v/>
      </c>
      <c r="W2" s="159" t="str">
        <f>IF($B2="no","",IF((OR(ISBLANK('A. Legal status'!W2),'A. Legal status'!W2="Select answer")),"",'A. Legal status'!W2))</f>
        <v/>
      </c>
      <c r="X2" s="159" t="str">
        <f>IF($B2="no","",IF((OR(ISBLANK('A. Legal status'!X2),'A. Legal status'!X2="Select answer")),"",'A. Legal status'!X2))</f>
        <v/>
      </c>
      <c r="Y2" s="159" t="str">
        <f>IF($B2="no","",IF((OR(ISBLANK('A. Legal status'!Y2),'A. Legal status'!Y2="Select answer")),"",'A. Legal status'!Y2))</f>
        <v/>
      </c>
      <c r="Z2" s="159" t="str">
        <f>IF($B2="no","",IF((OR(ISBLANK('A. Legal status'!Z2),'A. Legal status'!Z2="Select answer")),"",'A. Legal status'!Z2))</f>
        <v/>
      </c>
      <c r="AA2" s="159" t="str">
        <f>IF($B2="no","",IF((OR(ISBLANK('A. Legal status'!AA2),'A. Legal status'!AA2="Select answer")),"",'A. Legal status'!AA2))</f>
        <v/>
      </c>
    </row>
    <row r="3" spans="1:27">
      <c r="A3" s="206" t="s">
        <v>913</v>
      </c>
      <c r="B3" s="207" t="s">
        <v>1019</v>
      </c>
      <c r="C3" s="159" t="s">
        <v>1702</v>
      </c>
      <c r="D3" s="159" t="s">
        <v>1703</v>
      </c>
      <c r="E3" s="159" t="str">
        <f>IF($B3="no","",IF((OR(ISBLANK('A. Legal status'!E3),'A. Legal status'!E3="Select answer")),"",'A. Legal status'!E3))</f>
        <v/>
      </c>
      <c r="F3" s="159" t="str">
        <f>IF($B3="no","",IF((OR(ISBLANK('A. Legal status'!F3),'A. Legal status'!F3="Select answer")),"",'A. Legal status'!F3))</f>
        <v/>
      </c>
      <c r="G3" s="159" t="str">
        <f>IF($B3="no","",IF((OR(ISBLANK('A. Legal status'!G3),'A. Legal status'!G3="Select answer")),"",'A. Legal status'!G3))</f>
        <v/>
      </c>
      <c r="H3" s="159" t="str">
        <f>IF($B3="no","",IF((OR(ISBLANK('A. Legal status'!H3),'A. Legal status'!H3="Select answer")),"",'A. Legal status'!H3))</f>
        <v/>
      </c>
      <c r="I3" s="159" t="str">
        <f>IF($B3="no","",IF((OR(ISBLANK('A. Legal status'!I3),'A. Legal status'!I3="Select answer")),"",'A. Legal status'!I3))</f>
        <v/>
      </c>
      <c r="J3" s="159" t="str">
        <f>IF($B3="no","",IF((OR(ISBLANK('A. Legal status'!J3),'A. Legal status'!J3="Select answer")),"",'A. Legal status'!J3))</f>
        <v/>
      </c>
      <c r="K3" s="159" t="str">
        <f>IF($B3="no","",IF((OR(ISBLANK('A. Legal status'!K3),'A. Legal status'!K3="Select answer")),"",'A. Legal status'!K3))</f>
        <v/>
      </c>
      <c r="L3" s="159" t="str">
        <f>IF($B3="no","",IF((OR(ISBLANK('A. Legal status'!L3),'A. Legal status'!L3="Select answer")),"",'A. Legal status'!L3))</f>
        <v/>
      </c>
      <c r="M3" s="159" t="str">
        <f>IF($B3="no","",IF((OR(ISBLANK('A. Legal status'!M3),'A. Legal status'!M3="Select answer")),"",'A. Legal status'!M3))</f>
        <v/>
      </c>
      <c r="N3" s="159" t="str">
        <f>IF($B3="no","",IF((OR(ISBLANK('A. Legal status'!N3),'A. Legal status'!N3="Select answer")),"",'A. Legal status'!N3))</f>
        <v/>
      </c>
      <c r="O3" s="159" t="str">
        <f>IF($B3="no","",IF((OR(ISBLANK('A. Legal status'!O3),'A. Legal status'!O3="Select answer")),"",'A. Legal status'!O3))</f>
        <v/>
      </c>
      <c r="P3" s="159" t="str">
        <f>IF($B3="no","",IF((OR(ISBLANK('A. Legal status'!P3),'A. Legal status'!P3="Select answer")),"",'A. Legal status'!P3))</f>
        <v/>
      </c>
      <c r="Q3" s="159" t="str">
        <f>IF($B3="no","",IF((OR(ISBLANK('A. Legal status'!Q3),'A. Legal status'!Q3="Select answer")),"",'A. Legal status'!Q3))</f>
        <v/>
      </c>
      <c r="R3" s="159" t="str">
        <f>IF($B3="no","",IF((OR(ISBLANK('A. Legal status'!R3),'A. Legal status'!R3="Select answer")),"",'A. Legal status'!R3))</f>
        <v/>
      </c>
      <c r="S3" s="159" t="str">
        <f>IF($B3="no","",IF((OR(ISBLANK('A. Legal status'!S3),'A. Legal status'!S3="Select answer")),"",'A. Legal status'!S3))</f>
        <v/>
      </c>
      <c r="T3" s="159" t="str">
        <f>IF($B3="no","",IF((OR(ISBLANK('A. Legal status'!T3),'A. Legal status'!T3="Select answer")),"",'A. Legal status'!T3))</f>
        <v/>
      </c>
      <c r="U3" s="159" t="str">
        <f>IF($B3="no","",IF((OR(ISBLANK('A. Legal status'!U3),'A. Legal status'!U3="Select answer")),"",'A. Legal status'!U3))</f>
        <v/>
      </c>
      <c r="V3" s="159" t="str">
        <f>IF($B3="no","",IF((OR(ISBLANK('A. Legal status'!V3),'A. Legal status'!V3="Select answer")),"",'A. Legal status'!V3))</f>
        <v/>
      </c>
      <c r="W3" s="159" t="str">
        <f>IF($B3="no","",IF((OR(ISBLANK('A. Legal status'!W3),'A. Legal status'!W3="Select answer")),"",'A. Legal status'!W3))</f>
        <v/>
      </c>
      <c r="X3" s="159" t="str">
        <f>IF($B3="no","",IF((OR(ISBLANK('A. Legal status'!X3),'A. Legal status'!X3="Select answer")),"",'A. Legal status'!X3))</f>
        <v/>
      </c>
      <c r="Y3" s="159" t="str">
        <f>IF($B3="no","",IF((OR(ISBLANK('A. Legal status'!Y3),'A. Legal status'!Y3="Select answer")),"",'A. Legal status'!Y3))</f>
        <v/>
      </c>
      <c r="Z3" s="159" t="str">
        <f>IF($B3="no","",IF((OR(ISBLANK('A. Legal status'!Z3),'A. Legal status'!Z3="Select answer")),"",'A. Legal status'!Z3))</f>
        <v/>
      </c>
      <c r="AA3" s="159" t="str">
        <f>IF($B3="no","",IF((OR(ISBLANK('A. Legal status'!AA3),'A. Legal status'!AA3="Select answer")),"",'A. Legal status'!AA3))</f>
        <v/>
      </c>
    </row>
    <row r="4" spans="1:27">
      <c r="A4" s="206" t="s">
        <v>918</v>
      </c>
      <c r="B4" s="207" t="s">
        <v>1019</v>
      </c>
      <c r="C4" s="159" t="s">
        <v>1464</v>
      </c>
      <c r="D4" s="159" t="s">
        <v>1465</v>
      </c>
      <c r="E4" s="159" t="str">
        <f>IF($B4="no","",IF((OR(ISBLANK('A. Legal status'!E4),'A. Legal status'!E4="Select answer")),"",'A. Legal status'!E4))</f>
        <v/>
      </c>
      <c r="F4" s="159" t="str">
        <f>IF($B4="no","",IF((OR(ISBLANK('A. Legal status'!F4),'A. Legal status'!F4="Select answer")),"",'A. Legal status'!F4))</f>
        <v/>
      </c>
      <c r="G4" s="159" t="str">
        <f>IF($B4="no","",IF((OR(ISBLANK('A. Legal status'!G4),'A. Legal status'!G4="Select answer")),"",'A. Legal status'!G4))</f>
        <v/>
      </c>
      <c r="H4" s="159" t="str">
        <f>IF($B4="no","",IF((OR(ISBLANK('A. Legal status'!H4),'A. Legal status'!H4="Select answer")),"",'A. Legal status'!H4))</f>
        <v/>
      </c>
      <c r="I4" s="159" t="str">
        <f>IF($B4="no","",IF((OR(ISBLANK('A. Legal status'!I4),'A. Legal status'!I4="Select answer")),"",'A. Legal status'!I4))</f>
        <v/>
      </c>
      <c r="J4" s="159" t="str">
        <f>IF($B4="no","",IF((OR(ISBLANK('A. Legal status'!J4),'A. Legal status'!J4="Select answer")),"",'A. Legal status'!J4))</f>
        <v/>
      </c>
      <c r="K4" s="159" t="str">
        <f>IF($B4="no","",IF((OR(ISBLANK('A. Legal status'!K4),'A. Legal status'!K4="Select answer")),"",'A. Legal status'!K4))</f>
        <v/>
      </c>
      <c r="L4" s="159" t="str">
        <f>IF($B4="no","",IF((OR(ISBLANK('A. Legal status'!L4),'A. Legal status'!L4="Select answer")),"",'A. Legal status'!L4))</f>
        <v/>
      </c>
      <c r="M4" s="159" t="str">
        <f>IF($B4="no","",IF((OR(ISBLANK('A. Legal status'!M4),'A. Legal status'!M4="Select answer")),"",'A. Legal status'!M4))</f>
        <v/>
      </c>
      <c r="N4" s="159" t="str">
        <f>IF($B4="no","",IF((OR(ISBLANK('A. Legal status'!N4),'A. Legal status'!N4="Select answer")),"",'A. Legal status'!N4))</f>
        <v/>
      </c>
      <c r="O4" s="159" t="str">
        <f>IF($B4="no","",IF((OR(ISBLANK('A. Legal status'!O4),'A. Legal status'!O4="Select answer")),"",'A. Legal status'!O4))</f>
        <v/>
      </c>
      <c r="P4" s="159" t="str">
        <f>IF($B4="no","",IF((OR(ISBLANK('A. Legal status'!P4),'A. Legal status'!P4="Select answer")),"",'A. Legal status'!P4))</f>
        <v/>
      </c>
      <c r="Q4" s="159" t="str">
        <f>IF($B4="no","",IF((OR(ISBLANK('A. Legal status'!Q4),'A. Legal status'!Q4="Select answer")),"",'A. Legal status'!Q4))</f>
        <v/>
      </c>
      <c r="R4" s="159" t="str">
        <f>IF($B4="no","",IF((OR(ISBLANK('A. Legal status'!R4),'A. Legal status'!R4="Select answer")),"",'A. Legal status'!R4))</f>
        <v/>
      </c>
      <c r="S4" s="159" t="str">
        <f>IF($B4="no","",IF((OR(ISBLANK('A. Legal status'!S4),'A. Legal status'!S4="Select answer")),"",'A. Legal status'!S4))</f>
        <v/>
      </c>
      <c r="T4" s="159" t="str">
        <f>IF($B4="no","",IF((OR(ISBLANK('A. Legal status'!T4),'A. Legal status'!T4="Select answer")),"",'A. Legal status'!T4))</f>
        <v/>
      </c>
      <c r="U4" s="159" t="str">
        <f>IF($B4="no","",IF((OR(ISBLANK('A. Legal status'!U4),'A. Legal status'!U4="Select answer")),"",'A. Legal status'!U4))</f>
        <v/>
      </c>
      <c r="V4" s="159" t="str">
        <f>IF($B4="no","",IF((OR(ISBLANK('A. Legal status'!V4),'A. Legal status'!V4="Select answer")),"",'A. Legal status'!V4))</f>
        <v/>
      </c>
      <c r="W4" s="159" t="str">
        <f>IF($B4="no","",IF((OR(ISBLANK('A. Legal status'!W4),'A. Legal status'!W4="Select answer")),"",'A. Legal status'!W4))</f>
        <v/>
      </c>
      <c r="X4" s="159" t="str">
        <f>IF($B4="no","",IF((OR(ISBLANK('A. Legal status'!X4),'A. Legal status'!X4="Select answer")),"",'A. Legal status'!X4))</f>
        <v/>
      </c>
      <c r="Y4" s="159" t="str">
        <f>IF($B4="no","",IF((OR(ISBLANK('A. Legal status'!Y4),'A. Legal status'!Y4="Select answer")),"",'A. Legal status'!Y4))</f>
        <v/>
      </c>
      <c r="Z4" s="159" t="str">
        <f>IF($B4="no","",IF((OR(ISBLANK('A. Legal status'!Z4),'A. Legal status'!Z4="Select answer")),"",'A. Legal status'!Z4))</f>
        <v/>
      </c>
      <c r="AA4" s="159" t="str">
        <f>IF($B4="no","",IF((OR(ISBLANK('A. Legal status'!AA4),'A. Legal status'!AA4="Select answer")),"",'A. Legal status'!AA4))</f>
        <v/>
      </c>
    </row>
    <row r="5" spans="1:27" hidden="1">
      <c r="A5" s="206" t="s">
        <v>923</v>
      </c>
      <c r="B5" s="207" t="s">
        <v>1021</v>
      </c>
      <c r="C5" s="159"/>
      <c r="D5" s="159"/>
      <c r="E5" s="159" t="str">
        <f>IF($B5="no","",IF((OR(ISBLANK('A. Legal status'!E5),'A. Legal status'!E5="Select answer")),"",'A. Legal status'!E5))</f>
        <v/>
      </c>
      <c r="F5" s="159" t="str">
        <f>IF($B5="no","",IF((OR(ISBLANK('A. Legal status'!F5),'A. Legal status'!F5="Select answer")),"",'A. Legal status'!F5))</f>
        <v/>
      </c>
      <c r="G5" s="159" t="str">
        <f>IF($B5="no","",IF((OR(ISBLANK('A. Legal status'!G5),'A. Legal status'!G5="Select answer")),"",'A. Legal status'!G5))</f>
        <v/>
      </c>
      <c r="H5" s="159" t="str">
        <f>IF($B5="no","",IF((OR(ISBLANK('A. Legal status'!H5),'A. Legal status'!H5="Select answer")),"",'A. Legal status'!H5))</f>
        <v/>
      </c>
      <c r="I5" s="159" t="str">
        <f>IF($B5="no","",IF((OR(ISBLANK('A. Legal status'!I5),'A. Legal status'!I5="Select answer")),"",'A. Legal status'!I5))</f>
        <v/>
      </c>
      <c r="J5" s="159" t="str">
        <f>IF($B5="no","",IF((OR(ISBLANK('A. Legal status'!J5),'A. Legal status'!J5="Select answer")),"",'A. Legal status'!J5))</f>
        <v/>
      </c>
      <c r="K5" s="159" t="str">
        <f>IF($B5="no","",IF((OR(ISBLANK('A. Legal status'!K5),'A. Legal status'!K5="Select answer")),"",'A. Legal status'!K5))</f>
        <v/>
      </c>
      <c r="L5" s="159" t="str">
        <f>IF($B5="no","",IF((OR(ISBLANK('A. Legal status'!L5),'A. Legal status'!L5="Select answer")),"",'A. Legal status'!L5))</f>
        <v/>
      </c>
      <c r="M5" s="159" t="str">
        <f>IF($B5="no","",IF((OR(ISBLANK('A. Legal status'!M5),'A. Legal status'!M5="Select answer")),"",'A. Legal status'!M5))</f>
        <v/>
      </c>
      <c r="N5" s="159" t="str">
        <f>IF($B5="no","",IF((OR(ISBLANK('A. Legal status'!N5),'A. Legal status'!N5="Select answer")),"",'A. Legal status'!N5))</f>
        <v/>
      </c>
      <c r="O5" s="159" t="str">
        <f>IF($B5="no","",IF((OR(ISBLANK('A. Legal status'!O5),'A. Legal status'!O5="Select answer")),"",'A. Legal status'!O5))</f>
        <v/>
      </c>
      <c r="P5" s="159" t="str">
        <f>IF($B5="no","",IF((OR(ISBLANK('A. Legal status'!P5),'A. Legal status'!P5="Select answer")),"",'A. Legal status'!P5))</f>
        <v/>
      </c>
      <c r="Q5" s="159" t="str">
        <f>IF($B5="no","",IF((OR(ISBLANK('A. Legal status'!Q5),'A. Legal status'!Q5="Select answer")),"",'A. Legal status'!Q5))</f>
        <v/>
      </c>
      <c r="R5" s="159" t="str">
        <f>IF($B5="no","",IF((OR(ISBLANK('A. Legal status'!R5),'A. Legal status'!R5="Select answer")),"",'A. Legal status'!R5))</f>
        <v/>
      </c>
      <c r="S5" s="159" t="str">
        <f>IF($B5="no","",IF((OR(ISBLANK('A. Legal status'!S5),'A. Legal status'!S5="Select answer")),"",'A. Legal status'!S5))</f>
        <v/>
      </c>
      <c r="T5" s="159" t="str">
        <f>IF($B5="no","",IF((OR(ISBLANK('A. Legal status'!T5),'A. Legal status'!T5="Select answer")),"",'A. Legal status'!T5))</f>
        <v/>
      </c>
      <c r="U5" s="159" t="str">
        <f>IF($B5="no","",IF((OR(ISBLANK('A. Legal status'!U5),'A. Legal status'!U5="Select answer")),"",'A. Legal status'!U5))</f>
        <v/>
      </c>
      <c r="V5" s="159" t="str">
        <f>IF($B5="no","",IF((OR(ISBLANK('A. Legal status'!V5),'A. Legal status'!V5="Select answer")),"",'A. Legal status'!V5))</f>
        <v/>
      </c>
      <c r="W5" s="159" t="str">
        <f>IF($B5="no","",IF((OR(ISBLANK('A. Legal status'!W5),'A. Legal status'!W5="Select answer")),"",'A. Legal status'!W5))</f>
        <v/>
      </c>
      <c r="X5" s="159" t="str">
        <f>IF($B5="no","",IF((OR(ISBLANK('A. Legal status'!X5),'A. Legal status'!X5="Select answer")),"",'A. Legal status'!X5))</f>
        <v/>
      </c>
      <c r="Y5" s="159" t="str">
        <f>IF($B5="no","",IF((OR(ISBLANK('A. Legal status'!Y5),'A. Legal status'!Y5="Select answer")),"",'A. Legal status'!Y5))</f>
        <v/>
      </c>
      <c r="Z5" s="159" t="str">
        <f>IF($B5="no","",IF((OR(ISBLANK('A. Legal status'!Z5),'A. Legal status'!Z5="Select answer")),"",'A. Legal status'!Z5))</f>
        <v/>
      </c>
      <c r="AA5" s="159" t="str">
        <f>IF($B5="no","",IF((OR(ISBLANK('A. Legal status'!AA5),'A. Legal status'!AA5="Select answer")),"",'A. Legal status'!AA5))</f>
        <v/>
      </c>
    </row>
    <row r="6" spans="1:27">
      <c r="A6" s="206" t="s">
        <v>927</v>
      </c>
      <c r="B6" s="207" t="s">
        <v>1019</v>
      </c>
      <c r="C6" s="159" t="s">
        <v>1467</v>
      </c>
      <c r="D6" s="159" t="s">
        <v>1468</v>
      </c>
      <c r="E6" s="159" t="str">
        <f>IF($B6="no","",IF((OR(ISBLANK('A. Legal status'!E6),'A. Legal status'!E6="Select answer")),"",'A. Legal status'!E6))</f>
        <v/>
      </c>
      <c r="F6" s="159" t="str">
        <f>IF($B6="no","",IF((OR(ISBLANK('A. Legal status'!F6),'A. Legal status'!F6="Select answer")),"",'A. Legal status'!F6))</f>
        <v/>
      </c>
      <c r="G6" s="159" t="str">
        <f>IF($B6="no","",IF((OR(ISBLANK('A. Legal status'!G6),'A. Legal status'!G6="Select answer")),"",'A. Legal status'!G6))</f>
        <v/>
      </c>
      <c r="H6" s="159" t="str">
        <f>IF($B6="no","",IF((OR(ISBLANK('A. Legal status'!H6),'A. Legal status'!H6="Select answer")),"",'A. Legal status'!H6))</f>
        <v/>
      </c>
      <c r="I6" s="159" t="str">
        <f>IF($B6="no","",IF((OR(ISBLANK('A. Legal status'!I6),'A. Legal status'!I6="Select answer")),"",'A. Legal status'!I6))</f>
        <v/>
      </c>
      <c r="J6" s="159" t="str">
        <f>IF($B6="no","",IF((OR(ISBLANK('A. Legal status'!J6),'A. Legal status'!J6="Select answer")),"",'A. Legal status'!J6))</f>
        <v/>
      </c>
      <c r="K6" s="159" t="str">
        <f>IF($B6="no","",IF((OR(ISBLANK('A. Legal status'!K6),'A. Legal status'!K6="Select answer")),"",'A. Legal status'!K6))</f>
        <v/>
      </c>
      <c r="L6" s="159" t="str">
        <f>IF($B6="no","",IF((OR(ISBLANK('A. Legal status'!L6),'A. Legal status'!L6="Select answer")),"",'A. Legal status'!L6))</f>
        <v/>
      </c>
      <c r="M6" s="159" t="str">
        <f>IF($B6="no","",IF((OR(ISBLANK('A. Legal status'!M6),'A. Legal status'!M6="Select answer")),"",'A. Legal status'!M6))</f>
        <v/>
      </c>
      <c r="N6" s="159" t="str">
        <f>IF($B6="no","",IF((OR(ISBLANK('A. Legal status'!N6),'A. Legal status'!N6="Select answer")),"",'A. Legal status'!N6))</f>
        <v/>
      </c>
      <c r="O6" s="159" t="str">
        <f>IF($B6="no","",IF((OR(ISBLANK('A. Legal status'!O6),'A. Legal status'!O6="Select answer")),"",'A. Legal status'!O6))</f>
        <v/>
      </c>
      <c r="P6" s="159" t="str">
        <f>IF($B6="no","",IF((OR(ISBLANK('A. Legal status'!P6),'A. Legal status'!P6="Select answer")),"",'A. Legal status'!P6))</f>
        <v/>
      </c>
      <c r="Q6" s="159" t="str">
        <f>IF($B6="no","",IF((OR(ISBLANK('A. Legal status'!Q6),'A. Legal status'!Q6="Select answer")),"",'A. Legal status'!Q6))</f>
        <v/>
      </c>
      <c r="R6" s="159" t="str">
        <f>IF($B6="no","",IF((OR(ISBLANK('A. Legal status'!R6),'A. Legal status'!R6="Select answer")),"",'A. Legal status'!R6))</f>
        <v/>
      </c>
      <c r="S6" s="159" t="str">
        <f>IF($B6="no","",IF((OR(ISBLANK('A. Legal status'!S6),'A. Legal status'!S6="Select answer")),"",'A. Legal status'!S6))</f>
        <v/>
      </c>
      <c r="T6" s="159" t="str">
        <f>IF($B6="no","",IF((OR(ISBLANK('A. Legal status'!T6),'A. Legal status'!T6="Select answer")),"",'A. Legal status'!T6))</f>
        <v/>
      </c>
      <c r="U6" s="159" t="str">
        <f>IF($B6="no","",IF((OR(ISBLANK('A. Legal status'!U6),'A. Legal status'!U6="Select answer")),"",'A. Legal status'!U6))</f>
        <v/>
      </c>
      <c r="V6" s="159" t="str">
        <f>IF($B6="no","",IF((OR(ISBLANK('A. Legal status'!V6),'A. Legal status'!V6="Select answer")),"",'A. Legal status'!V6))</f>
        <v/>
      </c>
      <c r="W6" s="159" t="str">
        <f>IF($B6="no","",IF((OR(ISBLANK('A. Legal status'!W6),'A. Legal status'!W6="Select answer")),"",'A. Legal status'!W6))</f>
        <v/>
      </c>
      <c r="X6" s="159" t="str">
        <f>IF($B6="no","",IF((OR(ISBLANK('A. Legal status'!X6),'A. Legal status'!X6="Select answer")),"",'A. Legal status'!X6))</f>
        <v/>
      </c>
      <c r="Y6" s="159" t="str">
        <f>IF($B6="no","",IF((OR(ISBLANK('A. Legal status'!Y6),'A. Legal status'!Y6="Select answer")),"",'A. Legal status'!Y6))</f>
        <v/>
      </c>
      <c r="Z6" s="159" t="str">
        <f>IF($B6="no","",IF((OR(ISBLANK('A. Legal status'!Z6),'A. Legal status'!Z6="Select answer")),"",'A. Legal status'!Z6))</f>
        <v/>
      </c>
      <c r="AA6" s="159" t="str">
        <f>IF($B6="no","",IF((OR(ISBLANK('A. Legal status'!AA6),'A. Legal status'!AA6="Select answer")),"",'A. Legal status'!AA6))</f>
        <v/>
      </c>
    </row>
    <row r="7" spans="1:27">
      <c r="A7" s="206" t="s">
        <v>932</v>
      </c>
      <c r="B7" s="207" t="s">
        <v>1019</v>
      </c>
      <c r="C7" s="159" t="s">
        <v>1704</v>
      </c>
      <c r="D7" s="159" t="s">
        <v>1705</v>
      </c>
      <c r="E7" s="159" t="str">
        <f>IF($B7="no","",IF((OR(ISBLANK('A. Legal status'!E7),'A. Legal status'!E7="Select answer")),"",'A. Legal status'!E7))</f>
        <v/>
      </c>
      <c r="F7" s="159" t="str">
        <f>IF($B7="no","",IF((OR(ISBLANK('A. Legal status'!F7),'A. Legal status'!F7="Select answer")),"",'A. Legal status'!F7))</f>
        <v/>
      </c>
      <c r="G7" s="159" t="str">
        <f>IF($B7="no","",IF((OR(ISBLANK('A. Legal status'!G7),'A. Legal status'!G7="Select answer")),"",'A. Legal status'!G7))</f>
        <v/>
      </c>
      <c r="H7" s="159" t="str">
        <f>IF($B7="no","",IF((OR(ISBLANK('A. Legal status'!H7),'A. Legal status'!H7="Select answer")),"",'A. Legal status'!H7))</f>
        <v/>
      </c>
      <c r="I7" s="159" t="str">
        <f>IF($B7="no","",IF((OR(ISBLANK('A. Legal status'!I7),'A. Legal status'!I7="Select answer")),"",'A. Legal status'!I7))</f>
        <v/>
      </c>
      <c r="J7" s="159" t="str">
        <f>IF($B7="no","",IF((OR(ISBLANK('A. Legal status'!J7),'A. Legal status'!J7="Select answer")),"",'A. Legal status'!J7))</f>
        <v/>
      </c>
      <c r="K7" s="159" t="str">
        <f>IF($B7="no","",IF((OR(ISBLANK('A. Legal status'!K7),'A. Legal status'!K7="Select answer")),"",'A. Legal status'!K7))</f>
        <v/>
      </c>
      <c r="L7" s="159" t="str">
        <f>IF($B7="no","",IF((OR(ISBLANK('A. Legal status'!L7),'A. Legal status'!L7="Select answer")),"",'A. Legal status'!L7))</f>
        <v/>
      </c>
      <c r="M7" s="159" t="str">
        <f>IF($B7="no","",IF((OR(ISBLANK('A. Legal status'!M7),'A. Legal status'!M7="Select answer")),"",'A. Legal status'!M7))</f>
        <v/>
      </c>
      <c r="N7" s="159" t="str">
        <f>IF($B7="no","",IF((OR(ISBLANK('A. Legal status'!N7),'A. Legal status'!N7="Select answer")),"",'A. Legal status'!N7))</f>
        <v/>
      </c>
      <c r="O7" s="159" t="str">
        <f>IF($B7="no","",IF((OR(ISBLANK('A. Legal status'!O7),'A. Legal status'!O7="Select answer")),"",'A. Legal status'!O7))</f>
        <v/>
      </c>
      <c r="P7" s="159" t="str">
        <f>IF($B7="no","",IF((OR(ISBLANK('A. Legal status'!P7),'A. Legal status'!P7="Select answer")),"",'A. Legal status'!P7))</f>
        <v/>
      </c>
      <c r="Q7" s="159" t="str">
        <f>IF($B7="no","",IF((OR(ISBLANK('A. Legal status'!Q7),'A. Legal status'!Q7="Select answer")),"",'A. Legal status'!Q7))</f>
        <v/>
      </c>
      <c r="R7" s="159" t="str">
        <f>IF($B7="no","",IF((OR(ISBLANK('A. Legal status'!R7),'A. Legal status'!R7="Select answer")),"",'A. Legal status'!R7))</f>
        <v/>
      </c>
      <c r="S7" s="159" t="str">
        <f>IF($B7="no","",IF((OR(ISBLANK('A. Legal status'!S7),'A. Legal status'!S7="Select answer")),"",'A. Legal status'!S7))</f>
        <v/>
      </c>
      <c r="T7" s="159" t="str">
        <f>IF($B7="no","",IF((OR(ISBLANK('A. Legal status'!T7),'A. Legal status'!T7="Select answer")),"",'A. Legal status'!T7))</f>
        <v/>
      </c>
      <c r="U7" s="159" t="str">
        <f>IF($B7="no","",IF((OR(ISBLANK('A. Legal status'!U7),'A. Legal status'!U7="Select answer")),"",'A. Legal status'!U7))</f>
        <v/>
      </c>
      <c r="V7" s="159" t="str">
        <f>IF($B7="no","",IF((OR(ISBLANK('A. Legal status'!V7),'A. Legal status'!V7="Select answer")),"",'A. Legal status'!V7))</f>
        <v/>
      </c>
      <c r="W7" s="159" t="str">
        <f>IF($B7="no","",IF((OR(ISBLANK('A. Legal status'!W7),'A. Legal status'!W7="Select answer")),"",'A. Legal status'!W7))</f>
        <v/>
      </c>
      <c r="X7" s="159" t="str">
        <f>IF($B7="no","",IF((OR(ISBLANK('A. Legal status'!X7),'A. Legal status'!X7="Select answer")),"",'A. Legal status'!X7))</f>
        <v/>
      </c>
      <c r="Y7" s="159" t="str">
        <f>IF($B7="no","",IF((OR(ISBLANK('A. Legal status'!Y7),'A. Legal status'!Y7="Select answer")),"",'A. Legal status'!Y7))</f>
        <v/>
      </c>
      <c r="Z7" s="159" t="str">
        <f>IF($B7="no","",IF((OR(ISBLANK('A. Legal status'!Z7),'A. Legal status'!Z7="Select answer")),"",'A. Legal status'!Z7))</f>
        <v/>
      </c>
      <c r="AA7" s="159" t="str">
        <f>IF($B7="no","",IF((OR(ISBLANK('A. Legal status'!AA7),'A. Legal status'!AA7="Select answer")),"",'A. Legal status'!AA7))</f>
        <v/>
      </c>
    </row>
    <row r="8" spans="1:27">
      <c r="A8" s="206" t="s">
        <v>937</v>
      </c>
      <c r="B8" s="207" t="s">
        <v>1019</v>
      </c>
      <c r="C8" s="160" t="s">
        <v>1706</v>
      </c>
      <c r="D8" s="160" t="s">
        <v>1707</v>
      </c>
      <c r="E8" s="160" t="str">
        <f>IF($B8="no","",IF((OR(ISBLANK('A. Legal status'!E8),'A. Legal status'!E8="Select answer")),"",'A. Legal status'!E8))</f>
        <v/>
      </c>
      <c r="F8" s="160" t="str">
        <f>IF($B8="no","",IF((OR(ISBLANK('A. Legal status'!F8),'A. Legal status'!F8="Select answer")),"",'A. Legal status'!F8))</f>
        <v/>
      </c>
      <c r="G8" s="160" t="str">
        <f>IF($B8="no","",IF((OR(ISBLANK('A. Legal status'!G8),'A. Legal status'!G8="Select answer")),"",'A. Legal status'!G8))</f>
        <v/>
      </c>
      <c r="H8" s="160" t="str">
        <f>IF($B8="no","",IF((OR(ISBLANK('A. Legal status'!H8),'A. Legal status'!H8="Select answer")),"",'A. Legal status'!H8))</f>
        <v/>
      </c>
      <c r="I8" s="160" t="str">
        <f>IF($B8="no","",IF((OR(ISBLANK('A. Legal status'!I8),'A. Legal status'!I8="Select answer")),"",'A. Legal status'!I8))</f>
        <v/>
      </c>
      <c r="J8" s="160" t="str">
        <f>IF($B8="no","",IF((OR(ISBLANK('A. Legal status'!J8),'A. Legal status'!J8="Select answer")),"",'A. Legal status'!J8))</f>
        <v/>
      </c>
      <c r="K8" s="160" t="str">
        <f>IF($B8="no","",IF((OR(ISBLANK('A. Legal status'!K8),'A. Legal status'!K8="Select answer")),"",'A. Legal status'!K8))</f>
        <v/>
      </c>
      <c r="L8" s="160" t="str">
        <f>IF($B8="no","",IF((OR(ISBLANK('A. Legal status'!L8),'A. Legal status'!L8="Select answer")),"",'A. Legal status'!L8))</f>
        <v/>
      </c>
      <c r="M8" s="160" t="str">
        <f>IF($B8="no","",IF((OR(ISBLANK('A. Legal status'!M8),'A. Legal status'!M8="Select answer")),"",'A. Legal status'!M8))</f>
        <v/>
      </c>
      <c r="N8" s="160" t="str">
        <f>IF($B8="no","",IF((OR(ISBLANK('A. Legal status'!N8),'A. Legal status'!N8="Select answer")),"",'A. Legal status'!N8))</f>
        <v/>
      </c>
      <c r="O8" s="160" t="str">
        <f>IF($B8="no","",IF((OR(ISBLANK('A. Legal status'!O8),'A. Legal status'!O8="Select answer")),"",'A. Legal status'!O8))</f>
        <v/>
      </c>
      <c r="P8" s="160" t="str">
        <f>IF($B8="no","",IF((OR(ISBLANK('A. Legal status'!P8),'A. Legal status'!P8="Select answer")),"",'A. Legal status'!P8))</f>
        <v/>
      </c>
      <c r="Q8" s="160" t="str">
        <f>IF($B8="no","",IF((OR(ISBLANK('A. Legal status'!Q8),'A. Legal status'!Q8="Select answer")),"",'A. Legal status'!Q8))</f>
        <v/>
      </c>
      <c r="R8" s="160" t="str">
        <f>IF($B8="no","",IF((OR(ISBLANK('A. Legal status'!R8),'A. Legal status'!R8="Select answer")),"",'A. Legal status'!R8))</f>
        <v/>
      </c>
      <c r="S8" s="160" t="str">
        <f>IF($B8="no","",IF((OR(ISBLANK('A. Legal status'!S8),'A. Legal status'!S8="Select answer")),"",'A. Legal status'!S8))</f>
        <v/>
      </c>
      <c r="T8" s="160" t="str">
        <f>IF($B8="no","",IF((OR(ISBLANK('A. Legal status'!T8),'A. Legal status'!T8="Select answer")),"",'A. Legal status'!T8))</f>
        <v/>
      </c>
      <c r="U8" s="160" t="str">
        <f>IF($B8="no","",IF((OR(ISBLANK('A. Legal status'!U8),'A. Legal status'!U8="Select answer")),"",'A. Legal status'!U8))</f>
        <v/>
      </c>
      <c r="V8" s="160" t="str">
        <f>IF($B8="no","",IF((OR(ISBLANK('A. Legal status'!V8),'A. Legal status'!V8="Select answer")),"",'A. Legal status'!V8))</f>
        <v/>
      </c>
      <c r="W8" s="160" t="str">
        <f>IF($B8="no","",IF((OR(ISBLANK('A. Legal status'!W8),'A. Legal status'!W8="Select answer")),"",'A. Legal status'!W8))</f>
        <v/>
      </c>
      <c r="X8" s="160" t="str">
        <f>IF($B8="no","",IF((OR(ISBLANK('A. Legal status'!X8),'A. Legal status'!X8="Select answer")),"",'A. Legal status'!X8))</f>
        <v/>
      </c>
      <c r="Y8" s="160" t="str">
        <f>IF($B8="no","",IF((OR(ISBLANK('A. Legal status'!Y8),'A. Legal status'!Y8="Select answer")),"",'A. Legal status'!Y8))</f>
        <v/>
      </c>
      <c r="Z8" s="160" t="str">
        <f>IF($B8="no","",IF((OR(ISBLANK('A. Legal status'!Z8),'A. Legal status'!Z8="Select answer")),"",'A. Legal status'!Z8))</f>
        <v/>
      </c>
      <c r="AA8" s="160" t="str">
        <f>IF($B8="no","",IF((OR(ISBLANK('A. Legal status'!AA8),'A. Legal status'!AA8="Select answer")),"",'A. Legal status'!AA8))</f>
        <v/>
      </c>
    </row>
    <row r="9" spans="1:27">
      <c r="A9" s="206" t="s">
        <v>942</v>
      </c>
      <c r="B9" s="207" t="s">
        <v>1019</v>
      </c>
      <c r="C9" s="160" t="s">
        <v>1708</v>
      </c>
      <c r="D9" s="160" t="s">
        <v>1709</v>
      </c>
      <c r="E9" s="160" t="str">
        <f>IF($B9="no","",IF((OR(ISBLANK('A. Legal status'!E9),'A. Legal status'!E9="Select answer")),"",'A. Legal status'!E9))</f>
        <v/>
      </c>
      <c r="F9" s="160" t="str">
        <f>IF($B9="no","",IF((OR(ISBLANK('A. Legal status'!F9),'A. Legal status'!F9="Select answer")),"",'A. Legal status'!F9))</f>
        <v/>
      </c>
      <c r="G9" s="160" t="str">
        <f>IF($B9="no","",IF((OR(ISBLANK('A. Legal status'!G9),'A. Legal status'!G9="Select answer")),"",'A. Legal status'!G9))</f>
        <v/>
      </c>
      <c r="H9" s="160" t="str">
        <f>IF($B9="no","",IF((OR(ISBLANK('A. Legal status'!H9),'A. Legal status'!H9="Select answer")),"",'A. Legal status'!H9))</f>
        <v/>
      </c>
      <c r="I9" s="160" t="str">
        <f>IF($B9="no","",IF((OR(ISBLANK('A. Legal status'!I9),'A. Legal status'!I9="Select answer")),"",'A. Legal status'!I9))</f>
        <v/>
      </c>
      <c r="J9" s="160" t="str">
        <f>IF($B9="no","",IF((OR(ISBLANK('A. Legal status'!J9),'A. Legal status'!J9="Select answer")),"",'A. Legal status'!J9))</f>
        <v/>
      </c>
      <c r="K9" s="160" t="str">
        <f>IF($B9="no","",IF((OR(ISBLANK('A. Legal status'!K9),'A. Legal status'!K9="Select answer")),"",'A. Legal status'!K9))</f>
        <v/>
      </c>
      <c r="L9" s="160" t="str">
        <f>IF($B9="no","",IF((OR(ISBLANK('A. Legal status'!L9),'A. Legal status'!L9="Select answer")),"",'A. Legal status'!L9))</f>
        <v/>
      </c>
      <c r="M9" s="160" t="str">
        <f>IF($B9="no","",IF((OR(ISBLANK('A. Legal status'!M9),'A. Legal status'!M9="Select answer")),"",'A. Legal status'!M9))</f>
        <v/>
      </c>
      <c r="N9" s="160" t="str">
        <f>IF($B9="no","",IF((OR(ISBLANK('A. Legal status'!N9),'A. Legal status'!N9="Select answer")),"",'A. Legal status'!N9))</f>
        <v/>
      </c>
      <c r="O9" s="160" t="str">
        <f>IF($B9="no","",IF((OR(ISBLANK('A. Legal status'!O9),'A. Legal status'!O9="Select answer")),"",'A. Legal status'!O9))</f>
        <v/>
      </c>
      <c r="P9" s="160" t="str">
        <f>IF($B9="no","",IF((OR(ISBLANK('A. Legal status'!P9),'A. Legal status'!P9="Select answer")),"",'A. Legal status'!P9))</f>
        <v/>
      </c>
      <c r="Q9" s="160" t="str">
        <f>IF($B9="no","",IF((OR(ISBLANK('A. Legal status'!Q9),'A. Legal status'!Q9="Select answer")),"",'A. Legal status'!Q9))</f>
        <v/>
      </c>
      <c r="R9" s="160" t="str">
        <f>IF($B9="no","",IF((OR(ISBLANK('A. Legal status'!R9),'A. Legal status'!R9="Select answer")),"",'A. Legal status'!R9))</f>
        <v/>
      </c>
      <c r="S9" s="160" t="str">
        <f>IF($B9="no","",IF((OR(ISBLANK('A. Legal status'!S9),'A. Legal status'!S9="Select answer")),"",'A. Legal status'!S9))</f>
        <v/>
      </c>
      <c r="T9" s="160" t="str">
        <f>IF($B9="no","",IF((OR(ISBLANK('A. Legal status'!T9),'A. Legal status'!T9="Select answer")),"",'A. Legal status'!T9))</f>
        <v/>
      </c>
      <c r="U9" s="160" t="str">
        <f>IF($B9="no","",IF((OR(ISBLANK('A. Legal status'!U9),'A. Legal status'!U9="Select answer")),"",'A. Legal status'!U9))</f>
        <v/>
      </c>
      <c r="V9" s="160" t="str">
        <f>IF($B9="no","",IF((OR(ISBLANK('A. Legal status'!V9),'A. Legal status'!V9="Select answer")),"",'A. Legal status'!V9))</f>
        <v/>
      </c>
      <c r="W9" s="160" t="str">
        <f>IF($B9="no","",IF((OR(ISBLANK('A. Legal status'!W9),'A. Legal status'!W9="Select answer")),"",'A. Legal status'!W9))</f>
        <v/>
      </c>
      <c r="X9" s="160" t="str">
        <f>IF($B9="no","",IF((OR(ISBLANK('A. Legal status'!X9),'A. Legal status'!X9="Select answer")),"",'A. Legal status'!X9))</f>
        <v/>
      </c>
      <c r="Y9" s="160" t="str">
        <f>IF($B9="no","",IF((OR(ISBLANK('A. Legal status'!Y9),'A. Legal status'!Y9="Select answer")),"",'A. Legal status'!Y9))</f>
        <v/>
      </c>
      <c r="Z9" s="160" t="str">
        <f>IF($B9="no","",IF((OR(ISBLANK('A. Legal status'!Z9),'A. Legal status'!Z9="Select answer")),"",'A. Legal status'!Z9))</f>
        <v/>
      </c>
      <c r="AA9" s="160" t="str">
        <f>IF($B9="no","",IF((OR(ISBLANK('A. Legal status'!AA9),'A. Legal status'!AA9="Select answer")),"",'A. Legal status'!AA9))</f>
        <v/>
      </c>
    </row>
    <row r="10" spans="1:27" hidden="1">
      <c r="A10" s="206" t="s">
        <v>1072</v>
      </c>
      <c r="B10" s="207" t="s">
        <v>1021</v>
      </c>
      <c r="C10" s="160"/>
      <c r="D10" s="160"/>
      <c r="E10" s="160" t="str">
        <f>IF($B10="no","",IF((OR(ISBLANK('B. Technology'!E2),'B. Technology'!E2="Select answer")),"",'B. Technology'!E2))</f>
        <v/>
      </c>
      <c r="F10" s="160" t="str">
        <f>IF($B10="no","",IF((OR(ISBLANK('B. Technology'!F2),'B. Technology'!F2="Select answer")),"",'B. Technology'!F2))</f>
        <v/>
      </c>
      <c r="G10" s="160" t="str">
        <f>IF($B10="no","",IF((OR(ISBLANK('B. Technology'!G2),'B. Technology'!G2="Select answer")),"",'B. Technology'!G2))</f>
        <v/>
      </c>
      <c r="H10" s="160" t="str">
        <f>IF($B10="no","",IF((OR(ISBLANK('B. Technology'!H2),'B. Technology'!H2="Select answer")),"",'B. Technology'!H2))</f>
        <v/>
      </c>
      <c r="I10" s="160" t="str">
        <f>IF($B10="no","",IF((OR(ISBLANK('B. Technology'!I2),'B. Technology'!I2="Select answer")),"",'B. Technology'!I2))</f>
        <v/>
      </c>
      <c r="J10" s="160" t="str">
        <f>IF($B10="no","",IF((OR(ISBLANK('B. Technology'!J2),'B. Technology'!J2="Select answer")),"",'B. Technology'!J2))</f>
        <v/>
      </c>
      <c r="K10" s="160" t="str">
        <f>IF($B10="no","",IF((OR(ISBLANK('B. Technology'!K2),'B. Technology'!K2="Select answer")),"",'B. Technology'!K2))</f>
        <v/>
      </c>
      <c r="L10" s="160" t="str">
        <f>IF($B10="no","",IF((OR(ISBLANK('B. Technology'!L2),'B. Technology'!L2="Select answer")),"",'B. Technology'!L2))</f>
        <v/>
      </c>
      <c r="M10" s="160" t="str">
        <f>IF($B10="no","",IF((OR(ISBLANK('B. Technology'!M2),'B. Technology'!M2="Select answer")),"",'B. Technology'!M2))</f>
        <v/>
      </c>
      <c r="N10" s="160" t="str">
        <f>IF($B10="no","",IF((OR(ISBLANK('B. Technology'!N2),'B. Technology'!N2="Select answer")),"",'B. Technology'!N2))</f>
        <v/>
      </c>
      <c r="O10" s="160" t="str">
        <f>IF($B10="no","",IF((OR(ISBLANK('B. Technology'!O2),'B. Technology'!O2="Select answer")),"",'B. Technology'!O2))</f>
        <v/>
      </c>
      <c r="P10" s="160" t="str">
        <f>IF($B10="no","",IF((OR(ISBLANK('B. Technology'!P2),'B. Technology'!P2="Select answer")),"",'B. Technology'!P2))</f>
        <v/>
      </c>
      <c r="Q10" s="160" t="str">
        <f>IF($B10="no","",IF((OR(ISBLANK('B. Technology'!Q2),'B. Technology'!Q2="Select answer")),"",'B. Technology'!Q2))</f>
        <v/>
      </c>
      <c r="R10" s="160" t="str">
        <f>IF($B10="no","",IF((OR(ISBLANK('B. Technology'!R2),'B. Technology'!R2="Select answer")),"",'B. Technology'!R2))</f>
        <v/>
      </c>
      <c r="S10" s="160" t="str">
        <f>IF($B10="no","",IF((OR(ISBLANK('B. Technology'!S2),'B. Technology'!S2="Select answer")),"",'B. Technology'!S2))</f>
        <v/>
      </c>
      <c r="T10" s="160" t="str">
        <f>IF($B10="no","",IF((OR(ISBLANK('B. Technology'!T2),'B. Technology'!T2="Select answer")),"",'B. Technology'!T2))</f>
        <v/>
      </c>
      <c r="U10" s="160" t="str">
        <f>IF($B10="no","",IF((OR(ISBLANK('B. Technology'!U2),'B. Technology'!U2="Select answer")),"",'B. Technology'!U2))</f>
        <v/>
      </c>
      <c r="V10" s="160" t="str">
        <f>IF($B10="no","",IF((OR(ISBLANK('B. Technology'!V2),'B. Technology'!V2="Select answer")),"",'B. Technology'!V2))</f>
        <v/>
      </c>
      <c r="W10" s="160" t="str">
        <f>IF($B10="no","",IF((OR(ISBLANK('B. Technology'!W2),'B. Technology'!W2="Select answer")),"",'B. Technology'!W2))</f>
        <v/>
      </c>
      <c r="X10" s="160" t="str">
        <f>IF($B10="no","",IF((OR(ISBLANK('B. Technology'!X2),'B. Technology'!X2="Select answer")),"",'B. Technology'!X2))</f>
        <v/>
      </c>
      <c r="Y10" s="160" t="str">
        <f>IF($B10="no","",IF((OR(ISBLANK('B. Technology'!Y2),'B. Technology'!Y2="Select answer")),"",'B. Technology'!Y2))</f>
        <v/>
      </c>
      <c r="Z10" s="160" t="str">
        <f>IF($B10="no","",IF((OR(ISBLANK('B. Technology'!Z2),'B. Technology'!Z2="Select answer")),"",'B. Technology'!Z2))</f>
        <v/>
      </c>
      <c r="AA10" s="160" t="str">
        <f>IF($B10="no","",IF((OR(ISBLANK('B. Technology'!AA2),'B. Technology'!AA2="Select answer")),"",'B. Technology'!AA2))</f>
        <v/>
      </c>
    </row>
    <row r="11" spans="1:27">
      <c r="A11" s="206" t="s">
        <v>1076</v>
      </c>
      <c r="B11" s="207" t="s">
        <v>1019</v>
      </c>
      <c r="C11" s="160" t="s">
        <v>1078</v>
      </c>
      <c r="D11" s="160" t="s">
        <v>1079</v>
      </c>
      <c r="E11" s="160" t="str">
        <f>IF($B11="no","",IF((OR(ISBLANK('B. Technology'!E3),'B. Technology'!E3="Select answer")),"",'B. Technology'!E3))</f>
        <v/>
      </c>
      <c r="F11" s="160" t="str">
        <f>IF($B11="no","",IF((OR(ISBLANK('B. Technology'!F3),'B. Technology'!F3="Select answer")),"",'B. Technology'!F3))</f>
        <v/>
      </c>
      <c r="G11" s="160" t="str">
        <f>IF($B11="no","",IF((OR(ISBLANK('B. Technology'!G3),'B. Technology'!G3="Select answer")),"",'B. Technology'!G3))</f>
        <v/>
      </c>
      <c r="H11" s="160" t="str">
        <f>IF($B11="no","",IF((OR(ISBLANK('B. Technology'!H3),'B. Technology'!H3="Select answer")),"",'B. Technology'!H3))</f>
        <v/>
      </c>
      <c r="I11" s="160" t="str">
        <f>IF($B11="no","",IF((OR(ISBLANK('B. Technology'!I3),'B. Technology'!I3="Select answer")),"",'B. Technology'!I3))</f>
        <v/>
      </c>
      <c r="J11" s="160" t="str">
        <f>IF($B11="no","",IF((OR(ISBLANK('B. Technology'!J3),'B. Technology'!J3="Select answer")),"",'B. Technology'!J3))</f>
        <v/>
      </c>
      <c r="K11" s="160" t="str">
        <f>IF($B11="no","",IF((OR(ISBLANK('B. Technology'!K3),'B. Technology'!K3="Select answer")),"",'B. Technology'!K3))</f>
        <v/>
      </c>
      <c r="L11" s="160" t="str">
        <f>IF($B11="no","",IF((OR(ISBLANK('B. Technology'!L3),'B. Technology'!L3="Select answer")),"",'B. Technology'!L3))</f>
        <v/>
      </c>
      <c r="M11" s="160" t="str">
        <f>IF($B11="no","",IF((OR(ISBLANK('B. Technology'!M3),'B. Technology'!M3="Select answer")),"",'B. Technology'!M3))</f>
        <v/>
      </c>
      <c r="N11" s="160" t="str">
        <f>IF($B11="no","",IF((OR(ISBLANK('B. Technology'!N3),'B. Technology'!N3="Select answer")),"",'B. Technology'!N3))</f>
        <v/>
      </c>
      <c r="O11" s="160" t="str">
        <f>IF($B11="no","",IF((OR(ISBLANK('B. Technology'!O3),'B. Technology'!O3="Select answer")),"",'B. Technology'!O3))</f>
        <v/>
      </c>
      <c r="P11" s="160" t="str">
        <f>IF($B11="no","",IF((OR(ISBLANK('B. Technology'!P3),'B. Technology'!P3="Select answer")),"",'B. Technology'!P3))</f>
        <v/>
      </c>
      <c r="Q11" s="160" t="str">
        <f>IF($B11="no","",IF((OR(ISBLANK('B. Technology'!Q3),'B. Technology'!Q3="Select answer")),"",'B. Technology'!Q3))</f>
        <v/>
      </c>
      <c r="R11" s="160" t="str">
        <f>IF($B11="no","",IF((OR(ISBLANK('B. Technology'!R3),'B. Technology'!R3="Select answer")),"",'B. Technology'!R3))</f>
        <v/>
      </c>
      <c r="S11" s="160" t="str">
        <f>IF($B11="no","",IF((OR(ISBLANK('B. Technology'!S3),'B. Technology'!S3="Select answer")),"",'B. Technology'!S3))</f>
        <v/>
      </c>
      <c r="T11" s="160" t="str">
        <f>IF($B11="no","",IF((OR(ISBLANK('B. Technology'!T3),'B. Technology'!T3="Select answer")),"",'B. Technology'!T3))</f>
        <v/>
      </c>
      <c r="U11" s="160" t="str">
        <f>IF($B11="no","",IF((OR(ISBLANK('B. Technology'!U3),'B. Technology'!U3="Select answer")),"",'B. Technology'!U3))</f>
        <v/>
      </c>
      <c r="V11" s="160" t="str">
        <f>IF($B11="no","",IF((OR(ISBLANK('B. Technology'!V3),'B. Technology'!V3="Select answer")),"",'B. Technology'!V3))</f>
        <v/>
      </c>
      <c r="W11" s="160" t="str">
        <f>IF($B11="no","",IF((OR(ISBLANK('B. Technology'!W3),'B. Technology'!W3="Select answer")),"",'B. Technology'!W3))</f>
        <v/>
      </c>
      <c r="X11" s="160" t="str">
        <f>IF($B11="no","",IF((OR(ISBLANK('B. Technology'!X3),'B. Technology'!X3="Select answer")),"",'B. Technology'!X3))</f>
        <v/>
      </c>
      <c r="Y11" s="160" t="str">
        <f>IF($B11="no","",IF((OR(ISBLANK('B. Technology'!Y3),'B. Technology'!Y3="Select answer")),"",'B. Technology'!Y3))</f>
        <v/>
      </c>
      <c r="Z11" s="160" t="str">
        <f>IF($B11="no","",IF((OR(ISBLANK('B. Technology'!Z3),'B. Technology'!Z3="Select answer")),"",'B. Technology'!Z3))</f>
        <v/>
      </c>
      <c r="AA11" s="160" t="str">
        <f>IF($B11="no","",IF((OR(ISBLANK('B. Technology'!AA3),'B. Technology'!AA3="Select answer")),"",'B. Technology'!AA3))</f>
        <v/>
      </c>
    </row>
    <row r="12" spans="1:27">
      <c r="A12" s="206" t="s">
        <v>1080</v>
      </c>
      <c r="B12" s="207" t="s">
        <v>1019</v>
      </c>
      <c r="C12" s="160" t="s">
        <v>1082</v>
      </c>
      <c r="D12" s="160" t="s">
        <v>1082</v>
      </c>
      <c r="E12" s="160" t="str">
        <f>IF($B12="no","",IF((OR(ISBLANK('B. Technology'!E4),'B. Technology'!E4="Select answer")),"",'B. Technology'!E4))</f>
        <v/>
      </c>
      <c r="F12" s="160" t="str">
        <f>IF($B12="no","",IF((OR(ISBLANK('B. Technology'!F4),'B. Technology'!F4="Select answer")),"",'B. Technology'!F4))</f>
        <v/>
      </c>
      <c r="G12" s="160" t="str">
        <f>IF($B12="no","",IF((OR(ISBLANK('B. Technology'!G4),'B. Technology'!G4="Select answer")),"",'B. Technology'!G4))</f>
        <v/>
      </c>
      <c r="H12" s="160" t="str">
        <f>IF($B12="no","",IF((OR(ISBLANK('B. Technology'!H4),'B. Technology'!H4="Select answer")),"",'B. Technology'!H4))</f>
        <v/>
      </c>
      <c r="I12" s="160" t="str">
        <f>IF($B12="no","",IF((OR(ISBLANK('B. Technology'!I4),'B. Technology'!I4="Select answer")),"",'B. Technology'!I4))</f>
        <v/>
      </c>
      <c r="J12" s="160" t="str">
        <f>IF($B12="no","",IF((OR(ISBLANK('B. Technology'!J4),'B. Technology'!J4="Select answer")),"",'B. Technology'!J4))</f>
        <v/>
      </c>
      <c r="K12" s="160" t="str">
        <f>IF($B12="no","",IF((OR(ISBLANK('B. Technology'!K4),'B. Technology'!K4="Select answer")),"",'B. Technology'!K4))</f>
        <v/>
      </c>
      <c r="L12" s="160" t="str">
        <f>IF($B12="no","",IF((OR(ISBLANK('B. Technology'!L4),'B. Technology'!L4="Select answer")),"",'B. Technology'!L4))</f>
        <v/>
      </c>
      <c r="M12" s="160" t="str">
        <f>IF($B12="no","",IF((OR(ISBLANK('B. Technology'!M4),'B. Technology'!M4="Select answer")),"",'B. Technology'!M4))</f>
        <v/>
      </c>
      <c r="N12" s="160" t="str">
        <f>IF($B12="no","",IF((OR(ISBLANK('B. Technology'!N4),'B. Technology'!N4="Select answer")),"",'B. Technology'!N4))</f>
        <v/>
      </c>
      <c r="O12" s="160" t="str">
        <f>IF($B12="no","",IF((OR(ISBLANK('B. Technology'!O4),'B. Technology'!O4="Select answer")),"",'B. Technology'!O4))</f>
        <v/>
      </c>
      <c r="P12" s="160" t="str">
        <f>IF($B12="no","",IF((OR(ISBLANK('B. Technology'!P4),'B. Technology'!P4="Select answer")),"",'B. Technology'!P4))</f>
        <v/>
      </c>
      <c r="Q12" s="160" t="str">
        <f>IF($B12="no","",IF((OR(ISBLANK('B. Technology'!Q4),'B. Technology'!Q4="Select answer")),"",'B. Technology'!Q4))</f>
        <v/>
      </c>
      <c r="R12" s="160" t="str">
        <f>IF($B12="no","",IF((OR(ISBLANK('B. Technology'!R4),'B. Technology'!R4="Select answer")),"",'B. Technology'!R4))</f>
        <v/>
      </c>
      <c r="S12" s="160" t="str">
        <f>IF($B12="no","",IF((OR(ISBLANK('B. Technology'!S4),'B. Technology'!S4="Select answer")),"",'B. Technology'!S4))</f>
        <v/>
      </c>
      <c r="T12" s="160" t="str">
        <f>IF($B12="no","",IF((OR(ISBLANK('B. Technology'!T4),'B. Technology'!T4="Select answer")),"",'B. Technology'!T4))</f>
        <v/>
      </c>
      <c r="U12" s="160" t="str">
        <f>IF($B12="no","",IF((OR(ISBLANK('B. Technology'!U4),'B. Technology'!U4="Select answer")),"",'B. Technology'!U4))</f>
        <v/>
      </c>
      <c r="V12" s="160" t="str">
        <f>IF($B12="no","",IF((OR(ISBLANK('B. Technology'!V4),'B. Technology'!V4="Select answer")),"",'B. Technology'!V4))</f>
        <v/>
      </c>
      <c r="W12" s="160" t="str">
        <f>IF($B12="no","",IF((OR(ISBLANK('B. Technology'!W4),'B. Technology'!W4="Select answer")),"",'B. Technology'!W4))</f>
        <v/>
      </c>
      <c r="X12" s="160" t="str">
        <f>IF($B12="no","",IF((OR(ISBLANK('B. Technology'!X4),'B. Technology'!X4="Select answer")),"",'B. Technology'!X4))</f>
        <v/>
      </c>
      <c r="Y12" s="160" t="str">
        <f>IF($B12="no","",IF((OR(ISBLANK('B. Technology'!Y4),'B. Technology'!Y4="Select answer")),"",'B. Technology'!Y4))</f>
        <v/>
      </c>
      <c r="Z12" s="160" t="str">
        <f>IF($B12="no","",IF((OR(ISBLANK('B. Technology'!Z4),'B. Technology'!Z4="Select answer")),"",'B. Technology'!Z4))</f>
        <v/>
      </c>
      <c r="AA12" s="160" t="str">
        <f>IF($B12="no","",IF((OR(ISBLANK('B. Technology'!AA4),'B. Technology'!AA4="Select answer")),"",'B. Technology'!AA4))</f>
        <v/>
      </c>
    </row>
    <row r="13" spans="1:27">
      <c r="A13" s="206" t="s">
        <v>1083</v>
      </c>
      <c r="B13" s="207" t="s">
        <v>1019</v>
      </c>
      <c r="C13" s="160" t="s">
        <v>1085</v>
      </c>
      <c r="D13" s="160" t="s">
        <v>1086</v>
      </c>
      <c r="E13" s="160" t="str">
        <f>IF($B13="no","",IF((OR(ISBLANK('B. Technology'!E5),'B. Technology'!E5="Select answer")),"",'B. Technology'!E5))</f>
        <v/>
      </c>
      <c r="F13" s="160" t="str">
        <f>IF($B13="no","",IF((OR(ISBLANK('B. Technology'!F5),'B. Technology'!F5="Select answer")),"",'B. Technology'!F5))</f>
        <v/>
      </c>
      <c r="G13" s="160" t="str">
        <f>IF($B13="no","",IF((OR(ISBLANK('B. Technology'!G5),'B. Technology'!G5="Select answer")),"",'B. Technology'!G5))</f>
        <v/>
      </c>
      <c r="H13" s="160" t="str">
        <f>IF($B13="no","",IF((OR(ISBLANK('B. Technology'!H5),'B. Technology'!H5="Select answer")),"",'B. Technology'!H5))</f>
        <v/>
      </c>
      <c r="I13" s="160" t="str">
        <f>IF($B13="no","",IF((OR(ISBLANK('B. Technology'!I5),'B. Technology'!I5="Select answer")),"",'B. Technology'!I5))</f>
        <v/>
      </c>
      <c r="J13" s="160" t="str">
        <f>IF($B13="no","",IF((OR(ISBLANK('B. Technology'!J5),'B. Technology'!J5="Select answer")),"",'B. Technology'!J5))</f>
        <v/>
      </c>
      <c r="K13" s="160" t="str">
        <f>IF($B13="no","",IF((OR(ISBLANK('B. Technology'!K5),'B. Technology'!K5="Select answer")),"",'B. Technology'!K5))</f>
        <v/>
      </c>
      <c r="L13" s="160" t="str">
        <f>IF($B13="no","",IF((OR(ISBLANK('B. Technology'!L5),'B. Technology'!L5="Select answer")),"",'B. Technology'!L5))</f>
        <v/>
      </c>
      <c r="M13" s="160" t="str">
        <f>IF($B13="no","",IF((OR(ISBLANK('B. Technology'!M5),'B. Technology'!M5="Select answer")),"",'B. Technology'!M5))</f>
        <v/>
      </c>
      <c r="N13" s="160" t="str">
        <f>IF($B13="no","",IF((OR(ISBLANK('B. Technology'!N5),'B. Technology'!N5="Select answer")),"",'B. Technology'!N5))</f>
        <v/>
      </c>
      <c r="O13" s="160" t="str">
        <f>IF($B13="no","",IF((OR(ISBLANK('B. Technology'!O5),'B. Technology'!O5="Select answer")),"",'B. Technology'!O5))</f>
        <v/>
      </c>
      <c r="P13" s="160" t="str">
        <f>IF($B13="no","",IF((OR(ISBLANK('B. Technology'!P5),'B. Technology'!P5="Select answer")),"",'B. Technology'!P5))</f>
        <v/>
      </c>
      <c r="Q13" s="160" t="str">
        <f>IF($B13="no","",IF((OR(ISBLANK('B. Technology'!Q5),'B. Technology'!Q5="Select answer")),"",'B. Technology'!Q5))</f>
        <v/>
      </c>
      <c r="R13" s="160" t="str">
        <f>IF($B13="no","",IF((OR(ISBLANK('B. Technology'!R5),'B. Technology'!R5="Select answer")),"",'B. Technology'!R5))</f>
        <v/>
      </c>
      <c r="S13" s="160" t="str">
        <f>IF($B13="no","",IF((OR(ISBLANK('B. Technology'!S5),'B. Technology'!S5="Select answer")),"",'B. Technology'!S5))</f>
        <v/>
      </c>
      <c r="T13" s="160" t="str">
        <f>IF($B13="no","",IF((OR(ISBLANK('B. Technology'!T5),'B. Technology'!T5="Select answer")),"",'B. Technology'!T5))</f>
        <v/>
      </c>
      <c r="U13" s="160" t="str">
        <f>IF($B13="no","",IF((OR(ISBLANK('B. Technology'!U5),'B. Technology'!U5="Select answer")),"",'B. Technology'!U5))</f>
        <v/>
      </c>
      <c r="V13" s="160" t="str">
        <f>IF($B13="no","",IF((OR(ISBLANK('B. Technology'!V5),'B. Technology'!V5="Select answer")),"",'B. Technology'!V5))</f>
        <v/>
      </c>
      <c r="W13" s="160" t="str">
        <f>IF($B13="no","",IF((OR(ISBLANK('B. Technology'!W5),'B. Technology'!W5="Select answer")),"",'B. Technology'!W5))</f>
        <v/>
      </c>
      <c r="X13" s="160" t="str">
        <f>IF($B13="no","",IF((OR(ISBLANK('B. Technology'!X5),'B. Technology'!X5="Select answer")),"",'B. Technology'!X5))</f>
        <v/>
      </c>
      <c r="Y13" s="160" t="str">
        <f>IF($B13="no","",IF((OR(ISBLANK('B. Technology'!Y5),'B. Technology'!Y5="Select answer")),"",'B. Technology'!Y5))</f>
        <v/>
      </c>
      <c r="Z13" s="160" t="str">
        <f>IF($B13="no","",IF((OR(ISBLANK('B. Technology'!Z5),'B. Technology'!Z5="Select answer")),"",'B. Technology'!Z5))</f>
        <v/>
      </c>
      <c r="AA13" s="160" t="str">
        <f>IF($B13="no","",IF((OR(ISBLANK('B. Technology'!AA5),'B. Technology'!AA5="Select answer")),"",'B. Technology'!AA5))</f>
        <v/>
      </c>
    </row>
    <row r="14" spans="1:27">
      <c r="A14" s="206" t="s">
        <v>1087</v>
      </c>
      <c r="B14" s="207" t="s">
        <v>1019</v>
      </c>
      <c r="C14" s="142">
        <f>IF($B14="no","",IF((OR(ISBLANK('B. Technology'!C6),'B. Technology'!C6="Select answer")),"",'B. Technology'!C6))</f>
        <v>2.5</v>
      </c>
      <c r="D14" s="142">
        <f>IF($B14="no","",IF((OR(ISBLANK('B. Technology'!D6),'B. Technology'!D6="Select answer")),"",'B. Technology'!D6))</f>
        <v>0</v>
      </c>
      <c r="E14" s="142" t="str">
        <f>IF($B14="no","",IF((OR(ISBLANK('B. Technology'!E6),'B. Technology'!E6="Select answer")),"",'B. Technology'!E6))</f>
        <v/>
      </c>
      <c r="F14" s="142" t="str">
        <f>IF($B14="no","",IF((OR(ISBLANK('B. Technology'!F6),'B. Technology'!F6="Select answer")),"",'B. Technology'!F6))</f>
        <v/>
      </c>
      <c r="G14" s="142" t="str">
        <f>IF($B14="no","",IF((OR(ISBLANK('B. Technology'!G6),'B. Technology'!G6="Select answer")),"",'B. Technology'!G6))</f>
        <v/>
      </c>
      <c r="H14" s="142" t="str">
        <f>IF($B14="no","",IF((OR(ISBLANK('B. Technology'!H6),'B. Technology'!H6="Select answer")),"",'B. Technology'!H6))</f>
        <v/>
      </c>
      <c r="I14" s="142" t="str">
        <f>IF($B14="no","",IF((OR(ISBLANK('B. Technology'!I6),'B. Technology'!I6="Select answer")),"",'B. Technology'!I6))</f>
        <v/>
      </c>
      <c r="J14" s="142" t="str">
        <f>IF($B14="no","",IF((OR(ISBLANK('B. Technology'!J6),'B. Technology'!J6="Select answer")),"",'B. Technology'!J6))</f>
        <v/>
      </c>
      <c r="K14" s="142" t="str">
        <f>IF($B14="no","",IF((OR(ISBLANK('B. Technology'!K6),'B. Technology'!K6="Select answer")),"",'B. Technology'!K6))</f>
        <v/>
      </c>
      <c r="L14" s="142" t="str">
        <f>IF($B14="no","",IF((OR(ISBLANK('B. Technology'!L6),'B. Technology'!L6="Select answer")),"",'B. Technology'!L6))</f>
        <v/>
      </c>
      <c r="M14" s="142" t="str">
        <f>IF($B14="no","",IF((OR(ISBLANK('B. Technology'!M6),'B. Technology'!M6="Select answer")),"",'B. Technology'!M6))</f>
        <v/>
      </c>
      <c r="N14" s="142" t="str">
        <f>IF($B14="no","",IF((OR(ISBLANK('B. Technology'!N6),'B. Technology'!N6="Select answer")),"",'B. Technology'!N6))</f>
        <v/>
      </c>
      <c r="O14" s="142" t="str">
        <f>IF($B14="no","",IF((OR(ISBLANK('B. Technology'!O6),'B. Technology'!O6="Select answer")),"",'B. Technology'!O6))</f>
        <v/>
      </c>
      <c r="P14" s="142" t="str">
        <f>IF($B14="no","",IF((OR(ISBLANK('B. Technology'!P6),'B. Technology'!P6="Select answer")),"",'B. Technology'!P6))</f>
        <v/>
      </c>
      <c r="Q14" s="142" t="str">
        <f>IF($B14="no","",IF((OR(ISBLANK('B. Technology'!Q6),'B. Technology'!Q6="Select answer")),"",'B. Technology'!Q6))</f>
        <v/>
      </c>
      <c r="R14" s="142" t="str">
        <f>IF($B14="no","",IF((OR(ISBLANK('B. Technology'!R6),'B. Technology'!R6="Select answer")),"",'B. Technology'!R6))</f>
        <v/>
      </c>
      <c r="S14" s="142" t="str">
        <f>IF($B14="no","",IF((OR(ISBLANK('B. Technology'!S6),'B. Technology'!S6="Select answer")),"",'B. Technology'!S6))</f>
        <v/>
      </c>
      <c r="T14" s="142" t="str">
        <f>IF($B14="no","",IF((OR(ISBLANK('B. Technology'!T6),'B. Technology'!T6="Select answer")),"",'B. Technology'!T6))</f>
        <v/>
      </c>
      <c r="U14" s="142" t="str">
        <f>IF($B14="no","",IF((OR(ISBLANK('B. Technology'!U6),'B. Technology'!U6="Select answer")),"",'B. Technology'!U6))</f>
        <v/>
      </c>
      <c r="V14" s="142" t="str">
        <f>IF($B14="no","",IF((OR(ISBLANK('B. Technology'!V6),'B. Technology'!V6="Select answer")),"",'B. Technology'!V6))</f>
        <v/>
      </c>
      <c r="W14" s="142" t="str">
        <f>IF($B14="no","",IF((OR(ISBLANK('B. Technology'!W6),'B. Technology'!W6="Select answer")),"",'B. Technology'!W6))</f>
        <v/>
      </c>
      <c r="X14" s="142" t="str">
        <f>IF($B14="no","",IF((OR(ISBLANK('B. Technology'!X6),'B. Technology'!X6="Select answer")),"",'B. Technology'!X6))</f>
        <v/>
      </c>
      <c r="Y14" s="142" t="str">
        <f>IF($B14="no","",IF((OR(ISBLANK('B. Technology'!Y6),'B. Technology'!Y6="Select answer")),"",'B. Technology'!Y6))</f>
        <v/>
      </c>
      <c r="Z14" s="142" t="str">
        <f>IF($B14="no","",IF((OR(ISBLANK('B. Technology'!Z6),'B. Technology'!Z6="Select answer")),"",'B. Technology'!Z6))</f>
        <v/>
      </c>
      <c r="AA14" s="142" t="str">
        <f>IF($B14="no","",IF((OR(ISBLANK('B. Technology'!AA6),'B. Technology'!AA6="Select answer")),"",'B. Technology'!AA6))</f>
        <v/>
      </c>
    </row>
    <row r="15" spans="1:27">
      <c r="A15" s="206" t="s">
        <v>1089</v>
      </c>
      <c r="B15" s="207" t="s">
        <v>1019</v>
      </c>
      <c r="C15" s="160" t="s">
        <v>1091</v>
      </c>
      <c r="D15" s="160" t="s">
        <v>1092</v>
      </c>
      <c r="E15" s="160" t="str">
        <f>IF($B15="no","",IF((OR(ISBLANK('B. Technology'!E7),'B. Technology'!E7="Select answer")),"",'B. Technology'!E7))</f>
        <v/>
      </c>
      <c r="F15" s="160" t="str">
        <f>IF($B15="no","",IF((OR(ISBLANK('B. Technology'!F7),'B. Technology'!F7="Select answer")),"",'B. Technology'!F7))</f>
        <v/>
      </c>
      <c r="G15" s="160" t="str">
        <f>IF($B15="no","",IF((OR(ISBLANK('B. Technology'!G7),'B. Technology'!G7="Select answer")),"",'B. Technology'!G7))</f>
        <v/>
      </c>
      <c r="H15" s="160" t="str">
        <f>IF($B15="no","",IF((OR(ISBLANK('B. Technology'!H7),'B. Technology'!H7="Select answer")),"",'B. Technology'!H7))</f>
        <v/>
      </c>
      <c r="I15" s="160" t="str">
        <f>IF($B15="no","",IF((OR(ISBLANK('B. Technology'!I7),'B. Technology'!I7="Select answer")),"",'B. Technology'!I7))</f>
        <v/>
      </c>
      <c r="J15" s="160" t="str">
        <f>IF($B15="no","",IF((OR(ISBLANK('B. Technology'!J7),'B. Technology'!J7="Select answer")),"",'B. Technology'!J7))</f>
        <v/>
      </c>
      <c r="K15" s="160" t="str">
        <f>IF($B15="no","",IF((OR(ISBLANK('B. Technology'!K7),'B. Technology'!K7="Select answer")),"",'B. Technology'!K7))</f>
        <v/>
      </c>
      <c r="L15" s="160" t="str">
        <f>IF($B15="no","",IF((OR(ISBLANK('B. Technology'!L7),'B. Technology'!L7="Select answer")),"",'B. Technology'!L7))</f>
        <v/>
      </c>
      <c r="M15" s="160" t="str">
        <f>IF($B15="no","",IF((OR(ISBLANK('B. Technology'!M7),'B. Technology'!M7="Select answer")),"",'B. Technology'!M7))</f>
        <v/>
      </c>
      <c r="N15" s="160" t="str">
        <f>IF($B15="no","",IF((OR(ISBLANK('B. Technology'!N7),'B. Technology'!N7="Select answer")),"",'B. Technology'!N7))</f>
        <v/>
      </c>
      <c r="O15" s="160" t="str">
        <f>IF($B15="no","",IF((OR(ISBLANK('B. Technology'!O7),'B. Technology'!O7="Select answer")),"",'B. Technology'!O7))</f>
        <v/>
      </c>
      <c r="P15" s="160" t="str">
        <f>IF($B15="no","",IF((OR(ISBLANK('B. Technology'!P7),'B. Technology'!P7="Select answer")),"",'B. Technology'!P7))</f>
        <v/>
      </c>
      <c r="Q15" s="160" t="str">
        <f>IF($B15="no","",IF((OR(ISBLANK('B. Technology'!Q7),'B. Technology'!Q7="Select answer")),"",'B. Technology'!Q7))</f>
        <v/>
      </c>
      <c r="R15" s="160" t="str">
        <f>IF($B15="no","",IF((OR(ISBLANK('B. Technology'!R7),'B. Technology'!R7="Select answer")),"",'B. Technology'!R7))</f>
        <v/>
      </c>
      <c r="S15" s="160" t="str">
        <f>IF($B15="no","",IF((OR(ISBLANK('B. Technology'!S7),'B. Technology'!S7="Select answer")),"",'B. Technology'!S7))</f>
        <v/>
      </c>
      <c r="T15" s="160" t="str">
        <f>IF($B15="no","",IF((OR(ISBLANK('B. Technology'!T7),'B. Technology'!T7="Select answer")),"",'B. Technology'!T7))</f>
        <v/>
      </c>
      <c r="U15" s="160" t="str">
        <f>IF($B15="no","",IF((OR(ISBLANK('B. Technology'!U7),'B. Technology'!U7="Select answer")),"",'B. Technology'!U7))</f>
        <v/>
      </c>
      <c r="V15" s="160" t="str">
        <f>IF($B15="no","",IF((OR(ISBLANK('B. Technology'!V7),'B. Technology'!V7="Select answer")),"",'B. Technology'!V7))</f>
        <v/>
      </c>
      <c r="W15" s="160" t="str">
        <f>IF($B15="no","",IF((OR(ISBLANK('B. Technology'!W7),'B. Technology'!W7="Select answer")),"",'B. Technology'!W7))</f>
        <v/>
      </c>
      <c r="X15" s="160" t="str">
        <f>IF($B15="no","",IF((OR(ISBLANK('B. Technology'!X7),'B. Technology'!X7="Select answer")),"",'B. Technology'!X7))</f>
        <v/>
      </c>
      <c r="Y15" s="160" t="str">
        <f>IF($B15="no","",IF((OR(ISBLANK('B. Technology'!Y7),'B. Technology'!Y7="Select answer")),"",'B. Technology'!Y7))</f>
        <v/>
      </c>
      <c r="Z15" s="160" t="str">
        <f>IF($B15="no","",IF((OR(ISBLANK('B. Technology'!Z7),'B. Technology'!Z7="Select answer")),"",'B. Technology'!Z7))</f>
        <v/>
      </c>
      <c r="AA15" s="160" t="str">
        <f>IF($B15="no","",IF((OR(ISBLANK('B. Technology'!AA7),'B. Technology'!AA7="Select answer")),"",'B. Technology'!AA7))</f>
        <v/>
      </c>
    </row>
    <row r="16" spans="1:27">
      <c r="A16" s="206" t="s">
        <v>1093</v>
      </c>
      <c r="B16" s="207" t="s">
        <v>1019</v>
      </c>
      <c r="C16" s="160" t="s">
        <v>1095</v>
      </c>
      <c r="D16" s="160" t="s">
        <v>1096</v>
      </c>
      <c r="E16" s="160" t="str">
        <f>IF($B16="no","",IF((OR(ISBLANK('B. Technology'!E8),'B. Technology'!E8="Select answer")),"",'B. Technology'!E8))</f>
        <v/>
      </c>
      <c r="F16" s="160" t="str">
        <f>IF($B16="no","",IF((OR(ISBLANK('B. Technology'!F8),'B. Technology'!F8="Select answer")),"",'B. Technology'!F8))</f>
        <v/>
      </c>
      <c r="G16" s="160" t="str">
        <f>IF($B16="no","",IF((OR(ISBLANK('B. Technology'!G8),'B. Technology'!G8="Select answer")),"",'B. Technology'!G8))</f>
        <v/>
      </c>
      <c r="H16" s="160" t="str">
        <f>IF($B16="no","",IF((OR(ISBLANK('B. Technology'!H8),'B. Technology'!H8="Select answer")),"",'B. Technology'!H8))</f>
        <v/>
      </c>
      <c r="I16" s="160" t="str">
        <f>IF($B16="no","",IF((OR(ISBLANK('B. Technology'!I8),'B. Technology'!I8="Select answer")),"",'B. Technology'!I8))</f>
        <v/>
      </c>
      <c r="J16" s="160" t="str">
        <f>IF($B16="no","",IF((OR(ISBLANK('B. Technology'!J8),'B. Technology'!J8="Select answer")),"",'B. Technology'!J8))</f>
        <v/>
      </c>
      <c r="K16" s="160" t="str">
        <f>IF($B16="no","",IF((OR(ISBLANK('B. Technology'!K8),'B. Technology'!K8="Select answer")),"",'B. Technology'!K8))</f>
        <v/>
      </c>
      <c r="L16" s="160" t="str">
        <f>IF($B16="no","",IF((OR(ISBLANK('B. Technology'!L8),'B. Technology'!L8="Select answer")),"",'B. Technology'!L8))</f>
        <v/>
      </c>
      <c r="M16" s="160" t="str">
        <f>IF($B16="no","",IF((OR(ISBLANK('B. Technology'!M8),'B. Technology'!M8="Select answer")),"",'B. Technology'!M8))</f>
        <v/>
      </c>
      <c r="N16" s="160" t="str">
        <f>IF($B16="no","",IF((OR(ISBLANK('B. Technology'!N8),'B. Technology'!N8="Select answer")),"",'B. Technology'!N8))</f>
        <v/>
      </c>
      <c r="O16" s="160" t="str">
        <f>IF($B16="no","",IF((OR(ISBLANK('B. Technology'!O8),'B. Technology'!O8="Select answer")),"",'B. Technology'!O8))</f>
        <v/>
      </c>
      <c r="P16" s="160" t="str">
        <f>IF($B16="no","",IF((OR(ISBLANK('B. Technology'!P8),'B. Technology'!P8="Select answer")),"",'B. Technology'!P8))</f>
        <v/>
      </c>
      <c r="Q16" s="160" t="str">
        <f>IF($B16="no","",IF((OR(ISBLANK('B. Technology'!Q8),'B. Technology'!Q8="Select answer")),"",'B. Technology'!Q8))</f>
        <v/>
      </c>
      <c r="R16" s="160" t="str">
        <f>IF($B16="no","",IF((OR(ISBLANK('B. Technology'!R8),'B. Technology'!R8="Select answer")),"",'B. Technology'!R8))</f>
        <v/>
      </c>
      <c r="S16" s="160" t="str">
        <f>IF($B16="no","",IF((OR(ISBLANK('B. Technology'!S8),'B. Technology'!S8="Select answer")),"",'B. Technology'!S8))</f>
        <v/>
      </c>
      <c r="T16" s="160" t="str">
        <f>IF($B16="no","",IF((OR(ISBLANK('B. Technology'!T8),'B. Technology'!T8="Select answer")),"",'B. Technology'!T8))</f>
        <v/>
      </c>
      <c r="U16" s="160" t="str">
        <f>IF($B16="no","",IF((OR(ISBLANK('B. Technology'!U8),'B. Technology'!U8="Select answer")),"",'B. Technology'!U8))</f>
        <v/>
      </c>
      <c r="V16" s="160" t="str">
        <f>IF($B16="no","",IF((OR(ISBLANK('B. Technology'!V8),'B. Technology'!V8="Select answer")),"",'B. Technology'!V8))</f>
        <v/>
      </c>
      <c r="W16" s="160" t="str">
        <f>IF($B16="no","",IF((OR(ISBLANK('B. Technology'!W8),'B. Technology'!W8="Select answer")),"",'B. Technology'!W8))</f>
        <v/>
      </c>
      <c r="X16" s="160" t="str">
        <f>IF($B16="no","",IF((OR(ISBLANK('B. Technology'!X8),'B. Technology'!X8="Select answer")),"",'B. Technology'!X8))</f>
        <v/>
      </c>
      <c r="Y16" s="160" t="str">
        <f>IF($B16="no","",IF((OR(ISBLANK('B. Technology'!Y8),'B. Technology'!Y8="Select answer")),"",'B. Technology'!Y8))</f>
        <v/>
      </c>
      <c r="Z16" s="160" t="str">
        <f>IF($B16="no","",IF((OR(ISBLANK('B. Technology'!Z8),'B. Technology'!Z8="Select answer")),"",'B. Technology'!Z8))</f>
        <v/>
      </c>
      <c r="AA16" s="160" t="str">
        <f>IF($B16="no","",IF((OR(ISBLANK('B. Technology'!AA8),'B. Technology'!AA8="Select answer")),"",'B. Technology'!AA8))</f>
        <v/>
      </c>
    </row>
    <row r="17" spans="1:27">
      <c r="A17" s="206" t="s">
        <v>1097</v>
      </c>
      <c r="B17" s="207" t="s">
        <v>1019</v>
      </c>
      <c r="C17" s="160" t="s">
        <v>1099</v>
      </c>
      <c r="D17" s="160" t="s">
        <v>1100</v>
      </c>
      <c r="E17" s="160" t="str">
        <f>IF($B17="no","",IF((OR(ISBLANK('B. Technology'!E9),'B. Technology'!E9="Select answer")),"",'B. Technology'!E9))</f>
        <v/>
      </c>
      <c r="F17" s="160" t="str">
        <f>IF($B17="no","",IF((OR(ISBLANK('B. Technology'!F9),'B. Technology'!F9="Select answer")),"",'B. Technology'!F9))</f>
        <v/>
      </c>
      <c r="G17" s="160" t="str">
        <f>IF($B17="no","",IF((OR(ISBLANK('B. Technology'!G9),'B. Technology'!G9="Select answer")),"",'B. Technology'!G9))</f>
        <v/>
      </c>
      <c r="H17" s="160" t="str">
        <f>IF($B17="no","",IF((OR(ISBLANK('B. Technology'!H9),'B. Technology'!H9="Select answer")),"",'B. Technology'!H9))</f>
        <v/>
      </c>
      <c r="I17" s="160" t="str">
        <f>IF($B17="no","",IF((OR(ISBLANK('B. Technology'!I9),'B. Technology'!I9="Select answer")),"",'B. Technology'!I9))</f>
        <v/>
      </c>
      <c r="J17" s="160" t="str">
        <f>IF($B17="no","",IF((OR(ISBLANK('B. Technology'!J9),'B. Technology'!J9="Select answer")),"",'B. Technology'!J9))</f>
        <v/>
      </c>
      <c r="K17" s="160" t="str">
        <f>IF($B17="no","",IF((OR(ISBLANK('B. Technology'!K9),'B. Technology'!K9="Select answer")),"",'B. Technology'!K9))</f>
        <v/>
      </c>
      <c r="L17" s="160" t="str">
        <f>IF($B17="no","",IF((OR(ISBLANK('B. Technology'!L9),'B. Technology'!L9="Select answer")),"",'B. Technology'!L9))</f>
        <v/>
      </c>
      <c r="M17" s="160" t="str">
        <f>IF($B17="no","",IF((OR(ISBLANK('B. Technology'!M9),'B. Technology'!M9="Select answer")),"",'B. Technology'!M9))</f>
        <v/>
      </c>
      <c r="N17" s="160" t="str">
        <f>IF($B17="no","",IF((OR(ISBLANK('B. Technology'!N9),'B. Technology'!N9="Select answer")),"",'B. Technology'!N9))</f>
        <v/>
      </c>
      <c r="O17" s="160" t="str">
        <f>IF($B17="no","",IF((OR(ISBLANK('B. Technology'!O9),'B. Technology'!O9="Select answer")),"",'B. Technology'!O9))</f>
        <v/>
      </c>
      <c r="P17" s="160" t="str">
        <f>IF($B17="no","",IF((OR(ISBLANK('B. Technology'!P9),'B. Technology'!P9="Select answer")),"",'B. Technology'!P9))</f>
        <v/>
      </c>
      <c r="Q17" s="160" t="str">
        <f>IF($B17="no","",IF((OR(ISBLANK('B. Technology'!Q9),'B. Technology'!Q9="Select answer")),"",'B. Technology'!Q9))</f>
        <v/>
      </c>
      <c r="R17" s="160" t="str">
        <f>IF($B17="no","",IF((OR(ISBLANK('B. Technology'!R9),'B. Technology'!R9="Select answer")),"",'B. Technology'!R9))</f>
        <v/>
      </c>
      <c r="S17" s="160" t="str">
        <f>IF($B17="no","",IF((OR(ISBLANK('B. Technology'!S9),'B. Technology'!S9="Select answer")),"",'B. Technology'!S9))</f>
        <v/>
      </c>
      <c r="T17" s="160" t="str">
        <f>IF($B17="no","",IF((OR(ISBLANK('B. Technology'!T9),'B. Technology'!T9="Select answer")),"",'B. Technology'!T9))</f>
        <v/>
      </c>
      <c r="U17" s="160" t="str">
        <f>IF($B17="no","",IF((OR(ISBLANK('B. Technology'!U9),'B. Technology'!U9="Select answer")),"",'B. Technology'!U9))</f>
        <v/>
      </c>
      <c r="V17" s="160" t="str">
        <f>IF($B17="no","",IF((OR(ISBLANK('B. Technology'!V9),'B. Technology'!V9="Select answer")),"",'B. Technology'!V9))</f>
        <v/>
      </c>
      <c r="W17" s="160" t="str">
        <f>IF($B17="no","",IF((OR(ISBLANK('B. Technology'!W9),'B. Technology'!W9="Select answer")),"",'B. Technology'!W9))</f>
        <v/>
      </c>
      <c r="X17" s="160" t="str">
        <f>IF($B17="no","",IF((OR(ISBLANK('B. Technology'!X9),'B. Technology'!X9="Select answer")),"",'B. Technology'!X9))</f>
        <v/>
      </c>
      <c r="Y17" s="160" t="str">
        <f>IF($B17="no","",IF((OR(ISBLANK('B. Technology'!Y9),'B. Technology'!Y9="Select answer")),"",'B. Technology'!Y9))</f>
        <v/>
      </c>
      <c r="Z17" s="160" t="str">
        <f>IF($B17="no","",IF((OR(ISBLANK('B. Technology'!Z9),'B. Technology'!Z9="Select answer")),"",'B. Technology'!Z9))</f>
        <v/>
      </c>
      <c r="AA17" s="160" t="str">
        <f>IF($B17="no","",IF((OR(ISBLANK('B. Technology'!AA9),'B. Technology'!AA9="Select answer")),"",'B. Technology'!AA9))</f>
        <v/>
      </c>
    </row>
    <row r="18" spans="1:27" hidden="1">
      <c r="A18" s="206" t="s">
        <v>1101</v>
      </c>
      <c r="B18" s="207" t="s">
        <v>1021</v>
      </c>
      <c r="C18" s="160" t="str">
        <f>IF($B18="no","",IF((OR(ISBLANK('B. Technology'!C10),'B. Technology'!C10="Select answer")),"",'B. Technology'!C10))</f>
        <v>5 - The patent provides distinctive features which can be used for marketing the product</v>
      </c>
      <c r="D18" s="160" t="str">
        <f>IF($B18="no","",IF((OR(ISBLANK('B. Technology'!D10),'B. Technology'!D10="Select answer")),"",'B. Technology'!D10))</f>
        <v>1 - The patent provides an improvement of product utility value which is very difficult to communicate</v>
      </c>
      <c r="E18" s="160" t="str">
        <f>IF($B18="no","",IF((OR(ISBLANK('B. Technology'!E10),'B. Technology'!E10="Select answer")),"",'B. Technology'!E10))</f>
        <v/>
      </c>
      <c r="F18" s="160" t="str">
        <f>IF($B18="no","",IF((OR(ISBLANK('B. Technology'!F10),'B. Technology'!F10="Select answer")),"",'B. Technology'!F10))</f>
        <v/>
      </c>
      <c r="G18" s="160" t="str">
        <f>IF($B18="no","",IF((OR(ISBLANK('B. Technology'!G10),'B. Technology'!G10="Select answer")),"",'B. Technology'!G10))</f>
        <v/>
      </c>
      <c r="H18" s="160" t="str">
        <f>IF($B18="no","",IF((OR(ISBLANK('B. Technology'!H10),'B. Technology'!H10="Select answer")),"",'B. Technology'!H10))</f>
        <v/>
      </c>
      <c r="I18" s="160" t="str">
        <f>IF($B18="no","",IF((OR(ISBLANK('B. Technology'!I10),'B. Technology'!I10="Select answer")),"",'B. Technology'!I10))</f>
        <v/>
      </c>
      <c r="J18" s="160" t="str">
        <f>IF($B18="no","",IF((OR(ISBLANK('B. Technology'!J10),'B. Technology'!J10="Select answer")),"",'B. Technology'!J10))</f>
        <v/>
      </c>
      <c r="K18" s="160" t="str">
        <f>IF($B18="no","",IF((OR(ISBLANK('B. Technology'!K10),'B. Technology'!K10="Select answer")),"",'B. Technology'!K10))</f>
        <v/>
      </c>
      <c r="L18" s="160" t="str">
        <f>IF($B18="no","",IF((OR(ISBLANK('B. Technology'!L10),'B. Technology'!L10="Select answer")),"",'B. Technology'!L10))</f>
        <v/>
      </c>
      <c r="M18" s="160" t="str">
        <f>IF($B18="no","",IF((OR(ISBLANK('B. Technology'!M10),'B. Technology'!M10="Select answer")),"",'B. Technology'!M10))</f>
        <v/>
      </c>
      <c r="N18" s="160" t="str">
        <f>IF($B18="no","",IF((OR(ISBLANK('B. Technology'!N10),'B. Technology'!N10="Select answer")),"",'B. Technology'!N10))</f>
        <v/>
      </c>
      <c r="O18" s="160" t="str">
        <f>IF($B18="no","",IF((OR(ISBLANK('B. Technology'!O10),'B. Technology'!O10="Select answer")),"",'B. Technology'!O10))</f>
        <v/>
      </c>
      <c r="P18" s="160" t="str">
        <f>IF($B18="no","",IF((OR(ISBLANK('B. Technology'!P10),'B. Technology'!P10="Select answer")),"",'B. Technology'!P10))</f>
        <v/>
      </c>
      <c r="Q18" s="160" t="str">
        <f>IF($B18="no","",IF((OR(ISBLANK('B. Technology'!Q10),'B. Technology'!Q10="Select answer")),"",'B. Technology'!Q10))</f>
        <v/>
      </c>
      <c r="R18" s="160" t="str">
        <f>IF($B18="no","",IF((OR(ISBLANK('B. Technology'!R10),'B. Technology'!R10="Select answer")),"",'B. Technology'!R10))</f>
        <v/>
      </c>
      <c r="S18" s="160" t="str">
        <f>IF($B18="no","",IF((OR(ISBLANK('B. Technology'!S10),'B. Technology'!S10="Select answer")),"",'B. Technology'!S10))</f>
        <v/>
      </c>
      <c r="T18" s="160" t="str">
        <f>IF($B18="no","",IF((OR(ISBLANK('B. Technology'!T10),'B. Technology'!T10="Select answer")),"",'B. Technology'!T10))</f>
        <v/>
      </c>
      <c r="U18" s="160" t="str">
        <f>IF($B18="no","",IF((OR(ISBLANK('B. Technology'!U10),'B. Technology'!U10="Select answer")),"",'B. Technology'!U10))</f>
        <v/>
      </c>
      <c r="V18" s="160" t="str">
        <f>IF($B18="no","",IF((OR(ISBLANK('B. Technology'!V10),'B. Technology'!V10="Select answer")),"",'B. Technology'!V10))</f>
        <v/>
      </c>
      <c r="W18" s="160" t="str">
        <f>IF($B18="no","",IF((OR(ISBLANK('B. Technology'!W10),'B. Technology'!W10="Select answer")),"",'B. Technology'!W10))</f>
        <v/>
      </c>
      <c r="X18" s="160" t="str">
        <f>IF($B18="no","",IF((OR(ISBLANK('B. Technology'!X10),'B. Technology'!X10="Select answer")),"",'B. Technology'!X10))</f>
        <v/>
      </c>
      <c r="Y18" s="160" t="str">
        <f>IF($B18="no","",IF((OR(ISBLANK('B. Technology'!Y10),'B. Technology'!Y10="Select answer")),"",'B. Technology'!Y10))</f>
        <v/>
      </c>
      <c r="Z18" s="160" t="str">
        <f>IF($B18="no","",IF((OR(ISBLANK('B. Technology'!Z10),'B. Technology'!Z10="Select answer")),"",'B. Technology'!Z10))</f>
        <v/>
      </c>
      <c r="AA18" s="160" t="str">
        <f>IF($B18="no","",IF((OR(ISBLANK('B. Technology'!AA10),'B. Technology'!AA10="Select answer")),"",'B. Technology'!AA10))</f>
        <v/>
      </c>
    </row>
    <row r="19" spans="1:27">
      <c r="A19" s="206" t="s">
        <v>1193</v>
      </c>
      <c r="B19" s="207" t="s">
        <v>1019</v>
      </c>
      <c r="C19" s="158" t="s">
        <v>1195</v>
      </c>
      <c r="D19" s="158" t="s">
        <v>1196</v>
      </c>
      <c r="E19" s="158" t="str">
        <f>IF($B19="no","",IF((OR(ISBLANK('C. Market conditions'!E2),'C. Market conditions'!E2="Select answer")),"",'C. Market conditions'!E2))</f>
        <v/>
      </c>
      <c r="F19" s="158" t="str">
        <f>IF($B19="no","",IF((OR(ISBLANK('C. Market conditions'!F2),'C. Market conditions'!F2="Select answer")),"",'C. Market conditions'!F2))</f>
        <v/>
      </c>
      <c r="G19" s="158" t="str">
        <f>IF($B19="no","",IF((OR(ISBLANK('C. Market conditions'!G2),'C. Market conditions'!G2="Select answer")),"",'C. Market conditions'!G2))</f>
        <v/>
      </c>
      <c r="H19" s="158" t="str">
        <f>IF($B19="no","",IF((OR(ISBLANK('C. Market conditions'!H2),'C. Market conditions'!H2="Select answer")),"",'C. Market conditions'!H2))</f>
        <v/>
      </c>
      <c r="I19" s="158" t="str">
        <f>IF($B19="no","",IF((OR(ISBLANK('C. Market conditions'!I2),'C. Market conditions'!I2="Select answer")),"",'C. Market conditions'!I2))</f>
        <v/>
      </c>
      <c r="J19" s="158" t="str">
        <f>IF($B19="no","",IF((OR(ISBLANK('C. Market conditions'!J2),'C. Market conditions'!J2="Select answer")),"",'C. Market conditions'!J2))</f>
        <v/>
      </c>
      <c r="K19" s="158" t="str">
        <f>IF($B19="no","",IF((OR(ISBLANK('C. Market conditions'!K2),'C. Market conditions'!K2="Select answer")),"",'C. Market conditions'!K2))</f>
        <v/>
      </c>
      <c r="L19" s="158" t="str">
        <f>IF($B19="no","",IF((OR(ISBLANK('C. Market conditions'!L2),'C. Market conditions'!L2="Select answer")),"",'C. Market conditions'!L2))</f>
        <v/>
      </c>
      <c r="M19" s="158" t="str">
        <f>IF($B19="no","",IF((OR(ISBLANK('C. Market conditions'!M2),'C. Market conditions'!M2="Select answer")),"",'C. Market conditions'!M2))</f>
        <v/>
      </c>
      <c r="N19" s="158" t="str">
        <f>IF($B19="no","",IF((OR(ISBLANK('C. Market conditions'!N2),'C. Market conditions'!N2="Select answer")),"",'C. Market conditions'!N2))</f>
        <v/>
      </c>
      <c r="O19" s="158" t="str">
        <f>IF($B19="no","",IF((OR(ISBLANK('C. Market conditions'!O2),'C. Market conditions'!O2="Select answer")),"",'C. Market conditions'!O2))</f>
        <v/>
      </c>
      <c r="P19" s="158" t="str">
        <f>IF($B19="no","",IF((OR(ISBLANK('C. Market conditions'!P2),'C. Market conditions'!P2="Select answer")),"",'C. Market conditions'!P2))</f>
        <v/>
      </c>
      <c r="Q19" s="158" t="str">
        <f>IF($B19="no","",IF((OR(ISBLANK('C. Market conditions'!Q2),'C. Market conditions'!Q2="Select answer")),"",'C. Market conditions'!Q2))</f>
        <v/>
      </c>
      <c r="R19" s="158" t="str">
        <f>IF($B19="no","",IF((OR(ISBLANK('C. Market conditions'!R2),'C. Market conditions'!R2="Select answer")),"",'C. Market conditions'!R2))</f>
        <v/>
      </c>
      <c r="S19" s="158" t="str">
        <f>IF($B19="no","",IF((OR(ISBLANK('C. Market conditions'!S2),'C. Market conditions'!S2="Select answer")),"",'C. Market conditions'!S2))</f>
        <v/>
      </c>
      <c r="T19" s="158" t="str">
        <f>IF($B19="no","",IF((OR(ISBLANK('C. Market conditions'!T2),'C. Market conditions'!T2="Select answer")),"",'C. Market conditions'!T2))</f>
        <v/>
      </c>
      <c r="U19" s="158" t="str">
        <f>IF($B19="no","",IF((OR(ISBLANK('C. Market conditions'!U2),'C. Market conditions'!U2="Select answer")),"",'C. Market conditions'!U2))</f>
        <v/>
      </c>
      <c r="V19" s="158" t="str">
        <f>IF($B19="no","",IF((OR(ISBLANK('C. Market conditions'!V2),'C. Market conditions'!V2="Select answer")),"",'C. Market conditions'!V2))</f>
        <v/>
      </c>
      <c r="W19" s="158" t="str">
        <f>IF($B19="no","",IF((OR(ISBLANK('C. Market conditions'!W2),'C. Market conditions'!W2="Select answer")),"",'C. Market conditions'!W2))</f>
        <v/>
      </c>
      <c r="X19" s="158" t="str">
        <f>IF($B19="no","",IF((OR(ISBLANK('C. Market conditions'!X2),'C. Market conditions'!X2="Select answer")),"",'C. Market conditions'!X2))</f>
        <v/>
      </c>
      <c r="Y19" s="158" t="str">
        <f>IF($B19="no","",IF((OR(ISBLANK('C. Market conditions'!Y2),'C. Market conditions'!Y2="Select answer")),"",'C. Market conditions'!Y2))</f>
        <v/>
      </c>
      <c r="Z19" s="158" t="str">
        <f>IF($B19="no","",IF((OR(ISBLANK('C. Market conditions'!Z2),'C. Market conditions'!Z2="Select answer")),"",'C. Market conditions'!Z2))</f>
        <v/>
      </c>
      <c r="AA19" s="158" t="str">
        <f>IF($B19="no","",IF((OR(ISBLANK('C. Market conditions'!AA2),'C. Market conditions'!AA2="Select answer")),"",'C. Market conditions'!AA2))</f>
        <v/>
      </c>
    </row>
    <row r="20" spans="1:27" hidden="1">
      <c r="A20" s="206" t="s">
        <v>1197</v>
      </c>
      <c r="B20" s="207" t="s">
        <v>1021</v>
      </c>
      <c r="C20" s="158">
        <f>IF($B20="no","",IF((OR(ISBLANK('C. Market conditions'!C3),'C. Market conditions'!C3="Select answer")),"",'C. Market conditions'!C3))</f>
        <v>0.15</v>
      </c>
      <c r="D20" s="158">
        <f>IF($B20="no","",IF((OR(ISBLANK('C. Market conditions'!D3),'C. Market conditions'!D3="Select answer")),"",'C. Market conditions'!D3))</f>
        <v>2.5000000000000001E-2</v>
      </c>
      <c r="E20" s="158" t="str">
        <f>IF($B20="no","",IF((OR(ISBLANK('C. Market conditions'!E3),'C. Market conditions'!E3="Select answer")),"",'C. Market conditions'!E3))</f>
        <v/>
      </c>
      <c r="F20" s="158" t="str">
        <f>IF($B20="no","",IF((OR(ISBLANK('C. Market conditions'!F3),'C. Market conditions'!F3="Select answer")),"",'C. Market conditions'!F3))</f>
        <v/>
      </c>
      <c r="G20" s="158" t="str">
        <f>IF($B20="no","",IF((OR(ISBLANK('C. Market conditions'!G3),'C. Market conditions'!G3="Select answer")),"",'C. Market conditions'!G3))</f>
        <v/>
      </c>
      <c r="H20" s="158" t="str">
        <f>IF($B20="no","",IF((OR(ISBLANK('C. Market conditions'!H3),'C. Market conditions'!H3="Select answer")),"",'C. Market conditions'!H3))</f>
        <v/>
      </c>
      <c r="I20" s="158" t="str">
        <f>IF($B20="no","",IF((OR(ISBLANK('C. Market conditions'!I3),'C. Market conditions'!I3="Select answer")),"",'C. Market conditions'!I3))</f>
        <v/>
      </c>
      <c r="J20" s="158" t="str">
        <f>IF($B20="no","",IF((OR(ISBLANK('C. Market conditions'!J3),'C. Market conditions'!J3="Select answer")),"",'C. Market conditions'!J3))</f>
        <v/>
      </c>
      <c r="K20" s="158" t="str">
        <f>IF($B20="no","",IF((OR(ISBLANK('C. Market conditions'!K3),'C. Market conditions'!K3="Select answer")),"",'C. Market conditions'!K3))</f>
        <v/>
      </c>
      <c r="L20" s="158" t="str">
        <f>IF($B20="no","",IF((OR(ISBLANK('C. Market conditions'!L3),'C. Market conditions'!L3="Select answer")),"",'C. Market conditions'!L3))</f>
        <v/>
      </c>
      <c r="M20" s="158" t="str">
        <f>IF($B20="no","",IF((OR(ISBLANK('C. Market conditions'!M3),'C. Market conditions'!M3="Select answer")),"",'C. Market conditions'!M3))</f>
        <v/>
      </c>
      <c r="N20" s="158" t="str">
        <f>IF($B20="no","",IF((OR(ISBLANK('C. Market conditions'!N3),'C. Market conditions'!N3="Select answer")),"",'C. Market conditions'!N3))</f>
        <v/>
      </c>
      <c r="O20" s="158" t="str">
        <f>IF($B20="no","",IF((OR(ISBLANK('C. Market conditions'!O3),'C. Market conditions'!O3="Select answer")),"",'C. Market conditions'!O3))</f>
        <v/>
      </c>
      <c r="P20" s="158" t="str">
        <f>IF($B20="no","",IF((OR(ISBLANK('C. Market conditions'!P3),'C. Market conditions'!P3="Select answer")),"",'C. Market conditions'!P3))</f>
        <v/>
      </c>
      <c r="Q20" s="158" t="str">
        <f>IF($B20="no","",IF((OR(ISBLANK('C. Market conditions'!Q3),'C. Market conditions'!Q3="Select answer")),"",'C. Market conditions'!Q3))</f>
        <v/>
      </c>
      <c r="R20" s="158" t="str">
        <f>IF($B20="no","",IF((OR(ISBLANK('C. Market conditions'!R3),'C. Market conditions'!R3="Select answer")),"",'C. Market conditions'!R3))</f>
        <v/>
      </c>
      <c r="S20" s="158" t="str">
        <f>IF($B20="no","",IF((OR(ISBLANK('C. Market conditions'!S3),'C. Market conditions'!S3="Select answer")),"",'C. Market conditions'!S3))</f>
        <v/>
      </c>
      <c r="T20" s="158" t="str">
        <f>IF($B20="no","",IF((OR(ISBLANK('C. Market conditions'!T3),'C. Market conditions'!T3="Select answer")),"",'C. Market conditions'!T3))</f>
        <v/>
      </c>
      <c r="U20" s="158" t="str">
        <f>IF($B20="no","",IF((OR(ISBLANK('C. Market conditions'!U3),'C. Market conditions'!U3="Select answer")),"",'C. Market conditions'!U3))</f>
        <v/>
      </c>
      <c r="V20" s="158" t="str">
        <f>IF($B20="no","",IF((OR(ISBLANK('C. Market conditions'!V3),'C. Market conditions'!V3="Select answer")),"",'C. Market conditions'!V3))</f>
        <v/>
      </c>
      <c r="W20" s="158" t="str">
        <f>IF($B20="no","",IF((OR(ISBLANK('C. Market conditions'!W3),'C. Market conditions'!W3="Select answer")),"",'C. Market conditions'!W3))</f>
        <v/>
      </c>
      <c r="X20" s="158" t="str">
        <f>IF($B20="no","",IF((OR(ISBLANK('C. Market conditions'!X3),'C. Market conditions'!X3="Select answer")),"",'C. Market conditions'!X3))</f>
        <v/>
      </c>
      <c r="Y20" s="158" t="str">
        <f>IF($B20="no","",IF((OR(ISBLANK('C. Market conditions'!Y3),'C. Market conditions'!Y3="Select answer")),"",'C. Market conditions'!Y3))</f>
        <v/>
      </c>
      <c r="Z20" s="158" t="str">
        <f>IF($B20="no","",IF((OR(ISBLANK('C. Market conditions'!Z3),'C. Market conditions'!Z3="Select answer")),"",'C. Market conditions'!Z3))</f>
        <v/>
      </c>
      <c r="AA20" s="158" t="str">
        <f>IF($B20="no","",IF((OR(ISBLANK('C. Market conditions'!AA3),'C. Market conditions'!AA3="Select answer")),"",'C. Market conditions'!AA3))</f>
        <v/>
      </c>
    </row>
    <row r="21" spans="1:27" hidden="1">
      <c r="A21" s="206" t="s">
        <v>1199</v>
      </c>
      <c r="B21" s="207" t="s">
        <v>1021</v>
      </c>
      <c r="C21" s="142">
        <f>IF($B21="no","",IF((OR(ISBLANK('C. Market conditions'!C4),'C. Market conditions'!C4="Select answer")),"",'C. Market conditions'!C4))</f>
        <v>4</v>
      </c>
      <c r="D21" s="142">
        <f>IF($B21="no","",IF((OR(ISBLANK('C. Market conditions'!D4),'C. Market conditions'!D4="Select answer")),"",'C. Market conditions'!D4))</f>
        <v>1.5</v>
      </c>
      <c r="E21" s="142" t="str">
        <f>IF($B21="no","",IF((OR(ISBLANK('C. Market conditions'!E4),'C. Market conditions'!E4="Select answer")),"",'C. Market conditions'!E4))</f>
        <v/>
      </c>
      <c r="F21" s="142" t="str">
        <f>IF($B21="no","",IF((OR(ISBLANK('C. Market conditions'!F4),'C. Market conditions'!F4="Select answer")),"",'C. Market conditions'!F4))</f>
        <v/>
      </c>
      <c r="G21" s="142" t="str">
        <f>IF($B21="no","",IF((OR(ISBLANK('C. Market conditions'!G4),'C. Market conditions'!G4="Select answer")),"",'C. Market conditions'!G4))</f>
        <v/>
      </c>
      <c r="H21" s="142" t="str">
        <f>IF($B21="no","",IF((OR(ISBLANK('C. Market conditions'!H4),'C. Market conditions'!H4="Select answer")),"",'C. Market conditions'!H4))</f>
        <v/>
      </c>
      <c r="I21" s="142" t="str">
        <f>IF($B21="no","",IF((OR(ISBLANK('C. Market conditions'!I4),'C. Market conditions'!I4="Select answer")),"",'C. Market conditions'!I4))</f>
        <v/>
      </c>
      <c r="J21" s="142" t="str">
        <f>IF($B21="no","",IF((OR(ISBLANK('C. Market conditions'!J4),'C. Market conditions'!J4="Select answer")),"",'C. Market conditions'!J4))</f>
        <v/>
      </c>
      <c r="K21" s="142" t="str">
        <f>IF($B21="no","",IF((OR(ISBLANK('C. Market conditions'!K4),'C. Market conditions'!K4="Select answer")),"",'C. Market conditions'!K4))</f>
        <v/>
      </c>
      <c r="L21" s="142" t="str">
        <f>IF($B21="no","",IF((OR(ISBLANK('C. Market conditions'!L4),'C. Market conditions'!L4="Select answer")),"",'C. Market conditions'!L4))</f>
        <v/>
      </c>
      <c r="M21" s="142" t="str">
        <f>IF($B21="no","",IF((OR(ISBLANK('C. Market conditions'!M4),'C. Market conditions'!M4="Select answer")),"",'C. Market conditions'!M4))</f>
        <v/>
      </c>
      <c r="N21" s="142" t="str">
        <f>IF($B21="no","",IF((OR(ISBLANK('C. Market conditions'!N4),'C. Market conditions'!N4="Select answer")),"",'C. Market conditions'!N4))</f>
        <v/>
      </c>
      <c r="O21" s="142" t="str">
        <f>IF($B21="no","",IF((OR(ISBLANK('C. Market conditions'!O4),'C. Market conditions'!O4="Select answer")),"",'C. Market conditions'!O4))</f>
        <v/>
      </c>
      <c r="P21" s="142" t="str">
        <f>IF($B21="no","",IF((OR(ISBLANK('C. Market conditions'!P4),'C. Market conditions'!P4="Select answer")),"",'C. Market conditions'!P4))</f>
        <v/>
      </c>
      <c r="Q21" s="142" t="str">
        <f>IF($B21="no","",IF((OR(ISBLANK('C. Market conditions'!Q4),'C. Market conditions'!Q4="Select answer")),"",'C. Market conditions'!Q4))</f>
        <v/>
      </c>
      <c r="R21" s="142" t="str">
        <f>IF($B21="no","",IF((OR(ISBLANK('C. Market conditions'!R4),'C. Market conditions'!R4="Select answer")),"",'C. Market conditions'!R4))</f>
        <v/>
      </c>
      <c r="S21" s="142" t="str">
        <f>IF($B21="no","",IF((OR(ISBLANK('C. Market conditions'!S4),'C. Market conditions'!S4="Select answer")),"",'C. Market conditions'!S4))</f>
        <v/>
      </c>
      <c r="T21" s="142" t="str">
        <f>IF($B21="no","",IF((OR(ISBLANK('C. Market conditions'!T4),'C. Market conditions'!T4="Select answer")),"",'C. Market conditions'!T4))</f>
        <v/>
      </c>
      <c r="U21" s="142" t="str">
        <f>IF($B21="no","",IF((OR(ISBLANK('C. Market conditions'!U4),'C. Market conditions'!U4="Select answer")),"",'C. Market conditions'!U4))</f>
        <v/>
      </c>
      <c r="V21" s="142" t="str">
        <f>IF($B21="no","",IF((OR(ISBLANK('C. Market conditions'!V4),'C. Market conditions'!V4="Select answer")),"",'C. Market conditions'!V4))</f>
        <v/>
      </c>
      <c r="W21" s="142" t="str">
        <f>IF($B21="no","",IF((OR(ISBLANK('C. Market conditions'!W4),'C. Market conditions'!W4="Select answer")),"",'C. Market conditions'!W4))</f>
        <v/>
      </c>
      <c r="X21" s="142" t="str">
        <f>IF($B21="no","",IF((OR(ISBLANK('C. Market conditions'!X4),'C. Market conditions'!X4="Select answer")),"",'C. Market conditions'!X4))</f>
        <v/>
      </c>
      <c r="Y21" s="142" t="str">
        <f>IF($B21="no","",IF((OR(ISBLANK('C. Market conditions'!Y4),'C. Market conditions'!Y4="Select answer")),"",'C. Market conditions'!Y4))</f>
        <v/>
      </c>
      <c r="Z21" s="142" t="str">
        <f>IF($B21="no","",IF((OR(ISBLANK('C. Market conditions'!Z4),'C. Market conditions'!Z4="Select answer")),"",'C. Market conditions'!Z4))</f>
        <v/>
      </c>
      <c r="AA21" s="142" t="str">
        <f>IF($B21="no","",IF((OR(ISBLANK('C. Market conditions'!AA4),'C. Market conditions'!AA4="Select answer")),"",'C. Market conditions'!AA4))</f>
        <v/>
      </c>
    </row>
    <row r="22" spans="1:27">
      <c r="A22" s="206" t="s">
        <v>1201</v>
      </c>
      <c r="B22" s="207" t="s">
        <v>1019</v>
      </c>
      <c r="C22" s="158" t="s">
        <v>1203</v>
      </c>
      <c r="D22" s="158" t="s">
        <v>1204</v>
      </c>
      <c r="E22" s="158" t="str">
        <f>IF($B22="no","",IF((OR(ISBLANK('C. Market conditions'!E5),'C. Market conditions'!E5="Select answer")),"",'C. Market conditions'!E5))</f>
        <v/>
      </c>
      <c r="F22" s="158" t="str">
        <f>IF($B22="no","",IF((OR(ISBLANK('C. Market conditions'!F5),'C. Market conditions'!F5="Select answer")),"",'C. Market conditions'!F5))</f>
        <v/>
      </c>
      <c r="G22" s="158" t="str">
        <f>IF($B22="no","",IF((OR(ISBLANK('C. Market conditions'!G5),'C. Market conditions'!G5="Select answer")),"",'C. Market conditions'!G5))</f>
        <v/>
      </c>
      <c r="H22" s="158" t="str">
        <f>IF($B22="no","",IF((OR(ISBLANK('C. Market conditions'!H5),'C. Market conditions'!H5="Select answer")),"",'C. Market conditions'!H5))</f>
        <v/>
      </c>
      <c r="I22" s="158" t="str">
        <f>IF($B22="no","",IF((OR(ISBLANK('C. Market conditions'!I5),'C. Market conditions'!I5="Select answer")),"",'C. Market conditions'!I5))</f>
        <v/>
      </c>
      <c r="J22" s="158" t="str">
        <f>IF($B22="no","",IF((OR(ISBLANK('C. Market conditions'!J5),'C. Market conditions'!J5="Select answer")),"",'C. Market conditions'!J5))</f>
        <v/>
      </c>
      <c r="K22" s="158" t="str">
        <f>IF($B22="no","",IF((OR(ISBLANK('C. Market conditions'!K5),'C. Market conditions'!K5="Select answer")),"",'C. Market conditions'!K5))</f>
        <v/>
      </c>
      <c r="L22" s="158" t="str">
        <f>IF($B22="no","",IF((OR(ISBLANK('C. Market conditions'!L5),'C. Market conditions'!L5="Select answer")),"",'C. Market conditions'!L5))</f>
        <v/>
      </c>
      <c r="M22" s="158" t="str">
        <f>IF($B22="no","",IF((OR(ISBLANK('C. Market conditions'!M5),'C. Market conditions'!M5="Select answer")),"",'C. Market conditions'!M5))</f>
        <v/>
      </c>
      <c r="N22" s="158" t="str">
        <f>IF($B22="no","",IF((OR(ISBLANK('C. Market conditions'!N5),'C. Market conditions'!N5="Select answer")),"",'C. Market conditions'!N5))</f>
        <v/>
      </c>
      <c r="O22" s="158" t="str">
        <f>IF($B22="no","",IF((OR(ISBLANK('C. Market conditions'!O5),'C. Market conditions'!O5="Select answer")),"",'C. Market conditions'!O5))</f>
        <v/>
      </c>
      <c r="P22" s="158" t="str">
        <f>IF($B22="no","",IF((OR(ISBLANK('C. Market conditions'!P5),'C. Market conditions'!P5="Select answer")),"",'C. Market conditions'!P5))</f>
        <v/>
      </c>
      <c r="Q22" s="158" t="str">
        <f>IF($B22="no","",IF((OR(ISBLANK('C. Market conditions'!Q5),'C. Market conditions'!Q5="Select answer")),"",'C. Market conditions'!Q5))</f>
        <v/>
      </c>
      <c r="R22" s="158" t="str">
        <f>IF($B22="no","",IF((OR(ISBLANK('C. Market conditions'!R5),'C. Market conditions'!R5="Select answer")),"",'C. Market conditions'!R5))</f>
        <v/>
      </c>
      <c r="S22" s="158" t="str">
        <f>IF($B22="no","",IF((OR(ISBLANK('C. Market conditions'!S5),'C. Market conditions'!S5="Select answer")),"",'C. Market conditions'!S5))</f>
        <v/>
      </c>
      <c r="T22" s="158" t="str">
        <f>IF($B22="no","",IF((OR(ISBLANK('C. Market conditions'!T5),'C. Market conditions'!T5="Select answer")),"",'C. Market conditions'!T5))</f>
        <v/>
      </c>
      <c r="U22" s="158" t="str">
        <f>IF($B22="no","",IF((OR(ISBLANK('C. Market conditions'!U5),'C. Market conditions'!U5="Select answer")),"",'C. Market conditions'!U5))</f>
        <v/>
      </c>
      <c r="V22" s="158" t="str">
        <f>IF($B22="no","",IF((OR(ISBLANK('C. Market conditions'!V5),'C. Market conditions'!V5="Select answer")),"",'C. Market conditions'!V5))</f>
        <v/>
      </c>
      <c r="W22" s="158" t="str">
        <f>IF($B22="no","",IF((OR(ISBLANK('C. Market conditions'!W5),'C. Market conditions'!W5="Select answer")),"",'C. Market conditions'!W5))</f>
        <v/>
      </c>
      <c r="X22" s="158" t="str">
        <f>IF($B22="no","",IF((OR(ISBLANK('C. Market conditions'!X5),'C. Market conditions'!X5="Select answer")),"",'C. Market conditions'!X5))</f>
        <v/>
      </c>
      <c r="Y22" s="158" t="str">
        <f>IF($B22="no","",IF((OR(ISBLANK('C. Market conditions'!Y5),'C. Market conditions'!Y5="Select answer")),"",'C. Market conditions'!Y5))</f>
        <v/>
      </c>
      <c r="Z22" s="158" t="str">
        <f>IF($B22="no","",IF((OR(ISBLANK('C. Market conditions'!Z5),'C. Market conditions'!Z5="Select answer")),"",'C. Market conditions'!Z5))</f>
        <v/>
      </c>
      <c r="AA22" s="158" t="str">
        <f>IF($B22="no","",IF((OR(ISBLANK('C. Market conditions'!AA5),'C. Market conditions'!AA5="Select answer")),"",'C. Market conditions'!AA5))</f>
        <v/>
      </c>
    </row>
    <row r="23" spans="1:27" hidden="1">
      <c r="A23" s="119" t="s">
        <v>1205</v>
      </c>
      <c r="B23" s="125" t="s">
        <v>1021</v>
      </c>
      <c r="C23" s="158" t="str">
        <f>IF($B23="no","",IF((OR(ISBLANK('C. Market conditions'!C6),'C. Market conditions'!C6="Select answer")),"",'C. Market conditions'!C6))</f>
        <v>2 - Lower than competitors` price</v>
      </c>
      <c r="D23" s="158" t="str">
        <f>IF($B23="no","",IF((OR(ISBLANK('C. Market conditions'!D6),'C. Market conditions'!D6="Select answer")),"",'C. Market conditions'!D6))</f>
        <v>5 - Significantly higher than competitors` price</v>
      </c>
      <c r="E23" s="158" t="str">
        <f>IF($B23="no","",IF((OR(ISBLANK('C. Market conditions'!E6),'C. Market conditions'!E6="Select answer")),"",'C. Market conditions'!E6))</f>
        <v/>
      </c>
      <c r="F23" s="158" t="str">
        <f>IF($B23="no","",IF((OR(ISBLANK('C. Market conditions'!F6),'C. Market conditions'!F6="Select answer")),"",'C. Market conditions'!F6))</f>
        <v/>
      </c>
      <c r="G23" s="158" t="str">
        <f>IF($B23="no","",IF((OR(ISBLANK('C. Market conditions'!G6),'C. Market conditions'!G6="Select answer")),"",'C. Market conditions'!G6))</f>
        <v/>
      </c>
      <c r="H23" s="158" t="str">
        <f>IF($B23="no","",IF((OR(ISBLANK('C. Market conditions'!H6),'C. Market conditions'!H6="Select answer")),"",'C. Market conditions'!H6))</f>
        <v/>
      </c>
      <c r="I23" s="158" t="str">
        <f>IF($B23="no","",IF((OR(ISBLANK('C. Market conditions'!I6),'C. Market conditions'!I6="Select answer")),"",'C. Market conditions'!I6))</f>
        <v/>
      </c>
      <c r="J23" s="158" t="str">
        <f>IF($B23="no","",IF((OR(ISBLANK('C. Market conditions'!J6),'C. Market conditions'!J6="Select answer")),"",'C. Market conditions'!J6))</f>
        <v/>
      </c>
      <c r="K23" s="158" t="str">
        <f>IF($B23="no","",IF((OR(ISBLANK('C. Market conditions'!K6),'C. Market conditions'!K6="Select answer")),"",'C. Market conditions'!K6))</f>
        <v/>
      </c>
      <c r="L23" s="158" t="str">
        <f>IF($B23="no","",IF((OR(ISBLANK('C. Market conditions'!L6),'C. Market conditions'!L6="Select answer")),"",'C. Market conditions'!L6))</f>
        <v/>
      </c>
      <c r="M23" s="158" t="str">
        <f>IF($B23="no","",IF((OR(ISBLANK('C. Market conditions'!M6),'C. Market conditions'!M6="Select answer")),"",'C. Market conditions'!M6))</f>
        <v/>
      </c>
      <c r="N23" s="158" t="str">
        <f>IF($B23="no","",IF((OR(ISBLANK('C. Market conditions'!N6),'C. Market conditions'!N6="Select answer")),"",'C. Market conditions'!N6))</f>
        <v/>
      </c>
      <c r="O23" s="158" t="str">
        <f>IF($B23="no","",IF((OR(ISBLANK('C. Market conditions'!O6),'C. Market conditions'!O6="Select answer")),"",'C. Market conditions'!O6))</f>
        <v/>
      </c>
      <c r="P23" s="158" t="str">
        <f>IF($B23="no","",IF((OR(ISBLANK('C. Market conditions'!P6),'C. Market conditions'!P6="Select answer")),"",'C. Market conditions'!P6))</f>
        <v/>
      </c>
      <c r="Q23" s="158" t="str">
        <f>IF($B23="no","",IF((OR(ISBLANK('C. Market conditions'!Q6),'C. Market conditions'!Q6="Select answer")),"",'C. Market conditions'!Q6))</f>
        <v/>
      </c>
      <c r="R23" s="158" t="str">
        <f>IF($B23="no","",IF((OR(ISBLANK('C. Market conditions'!R6),'C. Market conditions'!R6="Select answer")),"",'C. Market conditions'!R6))</f>
        <v/>
      </c>
      <c r="S23" s="158" t="str">
        <f>IF($B23="no","",IF((OR(ISBLANK('C. Market conditions'!S6),'C. Market conditions'!S6="Select answer")),"",'C. Market conditions'!S6))</f>
        <v/>
      </c>
      <c r="T23" s="158" t="str">
        <f>IF($B23="no","",IF((OR(ISBLANK('C. Market conditions'!T6),'C. Market conditions'!T6="Select answer")),"",'C. Market conditions'!T6))</f>
        <v/>
      </c>
      <c r="U23" s="158" t="str">
        <f>IF($B23="no","",IF((OR(ISBLANK('C. Market conditions'!U6),'C. Market conditions'!U6="Select answer")),"",'C. Market conditions'!U6))</f>
        <v/>
      </c>
      <c r="V23" s="158" t="str">
        <f>IF($B23="no","",IF((OR(ISBLANK('C. Market conditions'!V6),'C. Market conditions'!V6="Select answer")),"",'C. Market conditions'!V6))</f>
        <v/>
      </c>
      <c r="W23" s="158" t="str">
        <f>IF($B23="no","",IF((OR(ISBLANK('C. Market conditions'!W6),'C. Market conditions'!W6="Select answer")),"",'C. Market conditions'!W6))</f>
        <v/>
      </c>
      <c r="X23" s="158" t="str">
        <f>IF($B23="no","",IF((OR(ISBLANK('C. Market conditions'!X6),'C. Market conditions'!X6="Select answer")),"",'C. Market conditions'!X6))</f>
        <v/>
      </c>
      <c r="Y23" s="158" t="str">
        <f>IF($B23="no","",IF((OR(ISBLANK('C. Market conditions'!Y6),'C. Market conditions'!Y6="Select answer")),"",'C. Market conditions'!Y6))</f>
        <v/>
      </c>
      <c r="Z23" s="158" t="str">
        <f>IF($B23="no","",IF((OR(ISBLANK('C. Market conditions'!Z6),'C. Market conditions'!Z6="Select answer")),"",'C. Market conditions'!Z6))</f>
        <v/>
      </c>
      <c r="AA23" s="158" t="str">
        <f>IF($B23="no","",IF((OR(ISBLANK('C. Market conditions'!AA6),'C. Market conditions'!AA6="Select answer")),"",'C. Market conditions'!AA6))</f>
        <v/>
      </c>
    </row>
    <row r="24" spans="1:27" ht="14.25" hidden="1" customHeight="1">
      <c r="A24" s="119" t="s">
        <v>1209</v>
      </c>
      <c r="B24" s="125" t="s">
        <v>1021</v>
      </c>
      <c r="C24" s="158">
        <f>IF($B24="no","",IF((OR(ISBLANK('C. Market conditions'!C7),'C. Market conditions'!C7="Select answer")),"",'C. Market conditions'!C7))</f>
        <v>0.06</v>
      </c>
      <c r="D24" s="158">
        <f>IF($B24="no","",IF((OR(ISBLANK('C. Market conditions'!D7),'C. Market conditions'!D7="Select answer")),"",'C. Market conditions'!D7))</f>
        <v>0.06</v>
      </c>
      <c r="E24" s="158" t="str">
        <f>IF($B24="no","",IF((OR(ISBLANK('C. Market conditions'!E7),'C. Market conditions'!E7="Select answer")),"",'C. Market conditions'!E7))</f>
        <v/>
      </c>
      <c r="F24" s="158" t="str">
        <f>IF($B24="no","",IF((OR(ISBLANK('C. Market conditions'!F7),'C. Market conditions'!F7="Select answer")),"",'C. Market conditions'!F7))</f>
        <v/>
      </c>
      <c r="G24" s="158" t="str">
        <f>IF($B24="no","",IF((OR(ISBLANK('C. Market conditions'!G7),'C. Market conditions'!G7="Select answer")),"",'C. Market conditions'!G7))</f>
        <v/>
      </c>
      <c r="H24" s="158" t="str">
        <f>IF($B24="no","",IF((OR(ISBLANK('C. Market conditions'!H7),'C. Market conditions'!H7="Select answer")),"",'C. Market conditions'!H7))</f>
        <v/>
      </c>
      <c r="I24" s="158" t="str">
        <f>IF($B24="no","",IF((OR(ISBLANK('C. Market conditions'!I7),'C. Market conditions'!I7="Select answer")),"",'C. Market conditions'!I7))</f>
        <v/>
      </c>
      <c r="J24" s="158" t="str">
        <f>IF($B24="no","",IF((OR(ISBLANK('C. Market conditions'!J7),'C. Market conditions'!J7="Select answer")),"",'C. Market conditions'!J7))</f>
        <v/>
      </c>
      <c r="K24" s="158" t="str">
        <f>IF($B24="no","",IF((OR(ISBLANK('C. Market conditions'!K7),'C. Market conditions'!K7="Select answer")),"",'C. Market conditions'!K7))</f>
        <v/>
      </c>
      <c r="L24" s="158" t="str">
        <f>IF($B24="no","",IF((OR(ISBLANK('C. Market conditions'!L7),'C. Market conditions'!L7="Select answer")),"",'C. Market conditions'!L7))</f>
        <v/>
      </c>
      <c r="M24" s="158" t="str">
        <f>IF($B24="no","",IF((OR(ISBLANK('C. Market conditions'!M7),'C. Market conditions'!M7="Select answer")),"",'C. Market conditions'!M7))</f>
        <v/>
      </c>
      <c r="N24" s="158" t="str">
        <f>IF($B24="no","",IF((OR(ISBLANK('C. Market conditions'!N7),'C. Market conditions'!N7="Select answer")),"",'C. Market conditions'!N7))</f>
        <v/>
      </c>
      <c r="O24" s="158" t="str">
        <f>IF($B24="no","",IF((OR(ISBLANK('C. Market conditions'!O7),'C. Market conditions'!O7="Select answer")),"",'C. Market conditions'!O7))</f>
        <v/>
      </c>
      <c r="P24" s="158" t="str">
        <f>IF($B24="no","",IF((OR(ISBLANK('C. Market conditions'!P7),'C. Market conditions'!P7="Select answer")),"",'C. Market conditions'!P7))</f>
        <v/>
      </c>
      <c r="Q24" s="158" t="str">
        <f>IF($B24="no","",IF((OR(ISBLANK('C. Market conditions'!Q7),'C. Market conditions'!Q7="Select answer")),"",'C. Market conditions'!Q7))</f>
        <v/>
      </c>
      <c r="R24" s="158" t="str">
        <f>IF($B24="no","",IF((OR(ISBLANK('C. Market conditions'!R7),'C. Market conditions'!R7="Select answer")),"",'C. Market conditions'!R7))</f>
        <v/>
      </c>
      <c r="S24" s="158" t="str">
        <f>IF($B24="no","",IF((OR(ISBLANK('C. Market conditions'!S7),'C. Market conditions'!S7="Select answer")),"",'C. Market conditions'!S7))</f>
        <v/>
      </c>
      <c r="T24" s="158" t="str">
        <f>IF($B24="no","",IF((OR(ISBLANK('C. Market conditions'!T7),'C. Market conditions'!T7="Select answer")),"",'C. Market conditions'!T7))</f>
        <v/>
      </c>
      <c r="U24" s="158" t="str">
        <f>IF($B24="no","",IF((OR(ISBLANK('C. Market conditions'!U7),'C. Market conditions'!U7="Select answer")),"",'C. Market conditions'!U7))</f>
        <v/>
      </c>
      <c r="V24" s="158" t="str">
        <f>IF($B24="no","",IF((OR(ISBLANK('C. Market conditions'!V7),'C. Market conditions'!V7="Select answer")),"",'C. Market conditions'!V7))</f>
        <v/>
      </c>
      <c r="W24" s="158" t="str">
        <f>IF($B24="no","",IF((OR(ISBLANK('C. Market conditions'!W7),'C. Market conditions'!W7="Select answer")),"",'C. Market conditions'!W7))</f>
        <v/>
      </c>
      <c r="X24" s="158" t="str">
        <f>IF($B24="no","",IF((OR(ISBLANK('C. Market conditions'!X7),'C. Market conditions'!X7="Select answer")),"",'C. Market conditions'!X7))</f>
        <v/>
      </c>
      <c r="Y24" s="158" t="str">
        <f>IF($B24="no","",IF((OR(ISBLANK('C. Market conditions'!Y7),'C. Market conditions'!Y7="Select answer")),"",'C. Market conditions'!Y7))</f>
        <v/>
      </c>
      <c r="Z24" s="158" t="str">
        <f>IF($B24="no","",IF((OR(ISBLANK('C. Market conditions'!Z7),'C. Market conditions'!Z7="Select answer")),"",'C. Market conditions'!Z7))</f>
        <v/>
      </c>
      <c r="AA24" s="158" t="str">
        <f>IF($B24="no","",IF((OR(ISBLANK('C. Market conditions'!AA7),'C. Market conditions'!AA7="Select answer")),"",'C. Market conditions'!AA7))</f>
        <v/>
      </c>
    </row>
    <row r="25" spans="1:27" hidden="1">
      <c r="A25" s="119" t="s">
        <v>1211</v>
      </c>
      <c r="B25" s="125" t="s">
        <v>1021</v>
      </c>
      <c r="C25" s="158" t="str">
        <f>IF($B25="no","",IF((OR(ISBLANK('C. Market conditions'!C8),'C. Market conditions'!C8="Select answer")),"",'C. Market conditions'!C8))</f>
        <v>4 - Knowledge of application potential and commercial opportunities</v>
      </c>
      <c r="D25" s="158" t="str">
        <f>IF($B25="no","",IF((OR(ISBLANK('C. Market conditions'!D8),'C. Market conditions'!D8="Select answer")),"",'C. Market conditions'!D8))</f>
        <v>3 - Knowledge of application potential and limited knowledge of commercial opportunities</v>
      </c>
      <c r="E25" s="158" t="str">
        <f>IF($B25="no","",IF((OR(ISBLANK('C. Market conditions'!E8),'C. Market conditions'!E8="Select answer")),"",'C. Market conditions'!E8))</f>
        <v/>
      </c>
      <c r="F25" s="158" t="str">
        <f>IF($B25="no","",IF((OR(ISBLANK('C. Market conditions'!F8),'C. Market conditions'!F8="Select answer")),"",'C. Market conditions'!F8))</f>
        <v/>
      </c>
      <c r="G25" s="158" t="str">
        <f>IF($B25="no","",IF((OR(ISBLANK('C. Market conditions'!G8),'C. Market conditions'!G8="Select answer")),"",'C. Market conditions'!G8))</f>
        <v/>
      </c>
      <c r="H25" s="158" t="str">
        <f>IF($B25="no","",IF((OR(ISBLANK('C. Market conditions'!H8),'C. Market conditions'!H8="Select answer")),"",'C. Market conditions'!H8))</f>
        <v/>
      </c>
      <c r="I25" s="158" t="str">
        <f>IF($B25="no","",IF((OR(ISBLANK('C. Market conditions'!I8),'C. Market conditions'!I8="Select answer")),"",'C. Market conditions'!I8))</f>
        <v/>
      </c>
      <c r="J25" s="158" t="str">
        <f>IF($B25="no","",IF((OR(ISBLANK('C. Market conditions'!J8),'C. Market conditions'!J8="Select answer")),"",'C. Market conditions'!J8))</f>
        <v/>
      </c>
      <c r="K25" s="158" t="str">
        <f>IF($B25="no","",IF((OR(ISBLANK('C. Market conditions'!K8),'C. Market conditions'!K8="Select answer")),"",'C. Market conditions'!K8))</f>
        <v/>
      </c>
      <c r="L25" s="158" t="str">
        <f>IF($B25="no","",IF((OR(ISBLANK('C. Market conditions'!L8),'C. Market conditions'!L8="Select answer")),"",'C. Market conditions'!L8))</f>
        <v/>
      </c>
      <c r="M25" s="158" t="str">
        <f>IF($B25="no","",IF((OR(ISBLANK('C. Market conditions'!M8),'C. Market conditions'!M8="Select answer")),"",'C. Market conditions'!M8))</f>
        <v/>
      </c>
      <c r="N25" s="158" t="str">
        <f>IF($B25="no","",IF((OR(ISBLANK('C. Market conditions'!N8),'C. Market conditions'!N8="Select answer")),"",'C. Market conditions'!N8))</f>
        <v/>
      </c>
      <c r="O25" s="158" t="str">
        <f>IF($B25="no","",IF((OR(ISBLANK('C. Market conditions'!O8),'C. Market conditions'!O8="Select answer")),"",'C. Market conditions'!O8))</f>
        <v/>
      </c>
      <c r="P25" s="158" t="str">
        <f>IF($B25="no","",IF((OR(ISBLANK('C. Market conditions'!P8),'C. Market conditions'!P8="Select answer")),"",'C. Market conditions'!P8))</f>
        <v/>
      </c>
      <c r="Q25" s="158" t="str">
        <f>IF($B25="no","",IF((OR(ISBLANK('C. Market conditions'!Q8),'C. Market conditions'!Q8="Select answer")),"",'C. Market conditions'!Q8))</f>
        <v/>
      </c>
      <c r="R25" s="158" t="str">
        <f>IF($B25="no","",IF((OR(ISBLANK('C. Market conditions'!R8),'C. Market conditions'!R8="Select answer")),"",'C. Market conditions'!R8))</f>
        <v/>
      </c>
      <c r="S25" s="158" t="str">
        <f>IF($B25="no","",IF((OR(ISBLANK('C. Market conditions'!S8),'C. Market conditions'!S8="Select answer")),"",'C. Market conditions'!S8))</f>
        <v/>
      </c>
      <c r="T25" s="158" t="str">
        <f>IF($B25="no","",IF((OR(ISBLANK('C. Market conditions'!T8),'C. Market conditions'!T8="Select answer")),"",'C. Market conditions'!T8))</f>
        <v/>
      </c>
      <c r="U25" s="158" t="str">
        <f>IF($B25="no","",IF((OR(ISBLANK('C. Market conditions'!U8),'C. Market conditions'!U8="Select answer")),"",'C. Market conditions'!U8))</f>
        <v/>
      </c>
      <c r="V25" s="158" t="str">
        <f>IF($B25="no","",IF((OR(ISBLANK('C. Market conditions'!V8),'C. Market conditions'!V8="Select answer")),"",'C. Market conditions'!V8))</f>
        <v/>
      </c>
      <c r="W25" s="158" t="str">
        <f>IF($B25="no","",IF((OR(ISBLANK('C. Market conditions'!W8),'C. Market conditions'!W8="Select answer")),"",'C. Market conditions'!W8))</f>
        <v/>
      </c>
      <c r="X25" s="158" t="str">
        <f>IF($B25="no","",IF((OR(ISBLANK('C. Market conditions'!X8),'C. Market conditions'!X8="Select answer")),"",'C. Market conditions'!X8))</f>
        <v/>
      </c>
      <c r="Y25" s="158" t="str">
        <f>IF($B25="no","",IF((OR(ISBLANK('C. Market conditions'!Y8),'C. Market conditions'!Y8="Select answer")),"",'C. Market conditions'!Y8))</f>
        <v/>
      </c>
      <c r="Z25" s="158" t="str">
        <f>IF($B25="no","",IF((OR(ISBLANK('C. Market conditions'!Z8),'C. Market conditions'!Z8="Select answer")),"",'C. Market conditions'!Z8))</f>
        <v/>
      </c>
      <c r="AA25" s="158" t="str">
        <f>IF($B25="no","",IF((OR(ISBLANK('C. Market conditions'!AA8),'C. Market conditions'!AA8="Select answer")),"",'C. Market conditions'!AA8))</f>
        <v/>
      </c>
    </row>
    <row r="26" spans="1:27" hidden="1">
      <c r="A26" s="119" t="s">
        <v>1215</v>
      </c>
      <c r="B26" s="125" t="s">
        <v>1021</v>
      </c>
      <c r="C26" s="158" t="str">
        <f>IF($B26="no","",IF((OR(ISBLANK('C. Market conditions'!C9),'C. Market conditions'!C9="Select answer")),"",'C. Market conditions'!C9))</f>
        <v>2 - Licensing revenue is possible to a lesser degree</v>
      </c>
      <c r="D26" s="158" t="str">
        <f>IF($B26="no","",IF((OR(ISBLANK('C. Market conditions'!D9),'C. Market conditions'!D9="Select answer")),"",'C. Market conditions'!D9))</f>
        <v>2 - Licensing revenue is possible to a lesser degree</v>
      </c>
      <c r="E26" s="158" t="str">
        <f>IF($B26="no","",IF((OR(ISBLANK('C. Market conditions'!E9),'C. Market conditions'!E9="Select answer")),"",'C. Market conditions'!E9))</f>
        <v/>
      </c>
      <c r="F26" s="158" t="str">
        <f>IF($B26="no","",IF((OR(ISBLANK('C. Market conditions'!F9),'C. Market conditions'!F9="Select answer")),"",'C. Market conditions'!F9))</f>
        <v/>
      </c>
      <c r="G26" s="158" t="str">
        <f>IF($B26="no","",IF((OR(ISBLANK('C. Market conditions'!G9),'C. Market conditions'!G9="Select answer")),"",'C. Market conditions'!G9))</f>
        <v/>
      </c>
      <c r="H26" s="158" t="str">
        <f>IF($B26="no","",IF((OR(ISBLANK('C. Market conditions'!H9),'C. Market conditions'!H9="Select answer")),"",'C. Market conditions'!H9))</f>
        <v/>
      </c>
      <c r="I26" s="158" t="str">
        <f>IF($B26="no","",IF((OR(ISBLANK('C. Market conditions'!I9),'C. Market conditions'!I9="Select answer")),"",'C. Market conditions'!I9))</f>
        <v/>
      </c>
      <c r="J26" s="158" t="str">
        <f>IF($B26="no","",IF((OR(ISBLANK('C. Market conditions'!J9),'C. Market conditions'!J9="Select answer")),"",'C. Market conditions'!J9))</f>
        <v/>
      </c>
      <c r="K26" s="158" t="str">
        <f>IF($B26="no","",IF((OR(ISBLANK('C. Market conditions'!K9),'C. Market conditions'!K9="Select answer")),"",'C. Market conditions'!K9))</f>
        <v/>
      </c>
      <c r="L26" s="158" t="str">
        <f>IF($B26="no","",IF((OR(ISBLANK('C. Market conditions'!L9),'C. Market conditions'!L9="Select answer")),"",'C. Market conditions'!L9))</f>
        <v/>
      </c>
      <c r="M26" s="158" t="str">
        <f>IF($B26="no","",IF((OR(ISBLANK('C. Market conditions'!M9),'C. Market conditions'!M9="Select answer")),"",'C. Market conditions'!M9))</f>
        <v/>
      </c>
      <c r="N26" s="158" t="str">
        <f>IF($B26="no","",IF((OR(ISBLANK('C. Market conditions'!N9),'C. Market conditions'!N9="Select answer")),"",'C. Market conditions'!N9))</f>
        <v/>
      </c>
      <c r="O26" s="158" t="str">
        <f>IF($B26="no","",IF((OR(ISBLANK('C. Market conditions'!O9),'C. Market conditions'!O9="Select answer")),"",'C. Market conditions'!O9))</f>
        <v/>
      </c>
      <c r="P26" s="158" t="str">
        <f>IF($B26="no","",IF((OR(ISBLANK('C. Market conditions'!P9),'C. Market conditions'!P9="Select answer")),"",'C. Market conditions'!P9))</f>
        <v/>
      </c>
      <c r="Q26" s="158" t="str">
        <f>IF($B26="no","",IF((OR(ISBLANK('C. Market conditions'!Q9),'C. Market conditions'!Q9="Select answer")),"",'C. Market conditions'!Q9))</f>
        <v/>
      </c>
      <c r="R26" s="158" t="str">
        <f>IF($B26="no","",IF((OR(ISBLANK('C. Market conditions'!R9),'C. Market conditions'!R9="Select answer")),"",'C. Market conditions'!R9))</f>
        <v/>
      </c>
      <c r="S26" s="158" t="str">
        <f>IF($B26="no","",IF((OR(ISBLANK('C. Market conditions'!S9),'C. Market conditions'!S9="Select answer")),"",'C. Market conditions'!S9))</f>
        <v/>
      </c>
      <c r="T26" s="158" t="str">
        <f>IF($B26="no","",IF((OR(ISBLANK('C. Market conditions'!T9),'C. Market conditions'!T9="Select answer")),"",'C. Market conditions'!T9))</f>
        <v/>
      </c>
      <c r="U26" s="158" t="str">
        <f>IF($B26="no","",IF((OR(ISBLANK('C. Market conditions'!U9),'C. Market conditions'!U9="Select answer")),"",'C. Market conditions'!U9))</f>
        <v/>
      </c>
      <c r="V26" s="158" t="str">
        <f>IF($B26="no","",IF((OR(ISBLANK('C. Market conditions'!V9),'C. Market conditions'!V9="Select answer")),"",'C. Market conditions'!V9))</f>
        <v/>
      </c>
      <c r="W26" s="158" t="str">
        <f>IF($B26="no","",IF((OR(ISBLANK('C. Market conditions'!W9),'C. Market conditions'!W9="Select answer")),"",'C. Market conditions'!W9))</f>
        <v/>
      </c>
      <c r="X26" s="158" t="str">
        <f>IF($B26="no","",IF((OR(ISBLANK('C. Market conditions'!X9),'C. Market conditions'!X9="Select answer")),"",'C. Market conditions'!X9))</f>
        <v/>
      </c>
      <c r="Y26" s="158" t="str">
        <f>IF($B26="no","",IF((OR(ISBLANK('C. Market conditions'!Y9),'C. Market conditions'!Y9="Select answer")),"",'C. Market conditions'!Y9))</f>
        <v/>
      </c>
      <c r="Z26" s="158" t="str">
        <f>IF($B26="no","",IF((OR(ISBLANK('C. Market conditions'!Z9),'C. Market conditions'!Z9="Select answer")),"",'C. Market conditions'!Z9))</f>
        <v/>
      </c>
      <c r="AA26" s="158" t="str">
        <f>IF($B26="no","",IF((OR(ISBLANK('C. Market conditions'!AA9),'C. Market conditions'!AA9="Select answer")),"",'C. Market conditions'!AA9))</f>
        <v/>
      </c>
    </row>
    <row r="27" spans="1:27">
      <c r="A27" s="119" t="s">
        <v>1218</v>
      </c>
      <c r="B27" s="125" t="s">
        <v>1019</v>
      </c>
      <c r="C27" s="158" t="s">
        <v>1220</v>
      </c>
      <c r="D27" s="158" t="s">
        <v>1221</v>
      </c>
      <c r="E27" s="158" t="str">
        <f>IF($B27="no","",IF((OR(ISBLANK('C. Market conditions'!E10),'C. Market conditions'!E10="Select answer")),"",'C. Market conditions'!E10))</f>
        <v/>
      </c>
      <c r="F27" s="158" t="str">
        <f>IF($B27="no","",IF((OR(ISBLANK('C. Market conditions'!F10),'C. Market conditions'!F10="Select answer")),"",'C. Market conditions'!F10))</f>
        <v/>
      </c>
      <c r="G27" s="158" t="str">
        <f>IF($B27="no","",IF((OR(ISBLANK('C. Market conditions'!G10),'C. Market conditions'!G10="Select answer")),"",'C. Market conditions'!G10))</f>
        <v/>
      </c>
      <c r="H27" s="158" t="str">
        <f>IF($B27="no","",IF((OR(ISBLANK('C. Market conditions'!H10),'C. Market conditions'!H10="Select answer")),"",'C. Market conditions'!H10))</f>
        <v/>
      </c>
      <c r="I27" s="158" t="str">
        <f>IF($B27="no","",IF((OR(ISBLANK('C. Market conditions'!I10),'C. Market conditions'!I10="Select answer")),"",'C. Market conditions'!I10))</f>
        <v/>
      </c>
      <c r="J27" s="158" t="str">
        <f>IF($B27="no","",IF((OR(ISBLANK('C. Market conditions'!J10),'C. Market conditions'!J10="Select answer")),"",'C. Market conditions'!J10))</f>
        <v/>
      </c>
      <c r="K27" s="158" t="str">
        <f>IF($B27="no","",IF((OR(ISBLANK('C. Market conditions'!K10),'C. Market conditions'!K10="Select answer")),"",'C. Market conditions'!K10))</f>
        <v/>
      </c>
      <c r="L27" s="158" t="str">
        <f>IF($B27="no","",IF((OR(ISBLANK('C. Market conditions'!L10),'C. Market conditions'!L10="Select answer")),"",'C. Market conditions'!L10))</f>
        <v/>
      </c>
      <c r="M27" s="158" t="str">
        <f>IF($B27="no","",IF((OR(ISBLANK('C. Market conditions'!M10),'C. Market conditions'!M10="Select answer")),"",'C. Market conditions'!M10))</f>
        <v/>
      </c>
      <c r="N27" s="158" t="str">
        <f>IF($B27="no","",IF((OR(ISBLANK('C. Market conditions'!N10),'C. Market conditions'!N10="Select answer")),"",'C. Market conditions'!N10))</f>
        <v/>
      </c>
      <c r="O27" s="158" t="str">
        <f>IF($B27="no","",IF((OR(ISBLANK('C. Market conditions'!O10),'C. Market conditions'!O10="Select answer")),"",'C. Market conditions'!O10))</f>
        <v/>
      </c>
      <c r="P27" s="158" t="str">
        <f>IF($B27="no","",IF((OR(ISBLANK('C. Market conditions'!P10),'C. Market conditions'!P10="Select answer")),"",'C. Market conditions'!P10))</f>
        <v/>
      </c>
      <c r="Q27" s="158" t="str">
        <f>IF($B27="no","",IF((OR(ISBLANK('C. Market conditions'!Q10),'C. Market conditions'!Q10="Select answer")),"",'C. Market conditions'!Q10))</f>
        <v/>
      </c>
      <c r="R27" s="158" t="str">
        <f>IF($B27="no","",IF((OR(ISBLANK('C. Market conditions'!R10),'C. Market conditions'!R10="Select answer")),"",'C. Market conditions'!R10))</f>
        <v/>
      </c>
      <c r="S27" s="158" t="str">
        <f>IF($B27="no","",IF((OR(ISBLANK('C. Market conditions'!S10),'C. Market conditions'!S10="Select answer")),"",'C. Market conditions'!S10))</f>
        <v/>
      </c>
      <c r="T27" s="158" t="str">
        <f>IF($B27="no","",IF((OR(ISBLANK('C. Market conditions'!T10),'C. Market conditions'!T10="Select answer")),"",'C. Market conditions'!T10))</f>
        <v/>
      </c>
      <c r="U27" s="158" t="str">
        <f>IF($B27="no","",IF((OR(ISBLANK('C. Market conditions'!U10),'C. Market conditions'!U10="Select answer")),"",'C. Market conditions'!U10))</f>
        <v/>
      </c>
      <c r="V27" s="158" t="str">
        <f>IF($B27="no","",IF((OR(ISBLANK('C. Market conditions'!V10),'C. Market conditions'!V10="Select answer")),"",'C. Market conditions'!V10))</f>
        <v/>
      </c>
      <c r="W27" s="158" t="str">
        <f>IF($B27="no","",IF((OR(ISBLANK('C. Market conditions'!W10),'C. Market conditions'!W10="Select answer")),"",'C. Market conditions'!W10))</f>
        <v/>
      </c>
      <c r="X27" s="158" t="str">
        <f>IF($B27="no","",IF((OR(ISBLANK('C. Market conditions'!X10),'C. Market conditions'!X10="Select answer")),"",'C. Market conditions'!X10))</f>
        <v/>
      </c>
      <c r="Y27" s="158" t="str">
        <f>IF($B27="no","",IF((OR(ISBLANK('C. Market conditions'!Y10),'C. Market conditions'!Y10="Select answer")),"",'C. Market conditions'!Y10))</f>
        <v/>
      </c>
      <c r="Z27" s="158" t="str">
        <f>IF($B27="no","",IF((OR(ISBLANK('C. Market conditions'!Z10),'C. Market conditions'!Z10="Select answer")),"",'C. Market conditions'!Z10))</f>
        <v/>
      </c>
      <c r="AA27" s="158" t="str">
        <f>IF($B27="no","",IF((OR(ISBLANK('C. Market conditions'!AA10),'C. Market conditions'!AA10="Select answer")),"",'C. Market conditions'!AA10))</f>
        <v/>
      </c>
    </row>
    <row r="28" spans="1:27" hidden="1">
      <c r="A28" s="119" t="s">
        <v>1308</v>
      </c>
      <c r="B28" s="125" t="s">
        <v>1021</v>
      </c>
      <c r="C28" s="158">
        <f>IF($B28="no","",IF((OR(ISBLANK('D. Finance'!C2),'D. Finance'!C2="Select answer")),"",'D. Finance'!C2))</f>
        <v>0.25</v>
      </c>
      <c r="D28" s="158">
        <f>IF($B28="no","",IF((OR(ISBLANK('D. Finance'!D2),'D. Finance'!D2="Select answer")),"",'D. Finance'!D2))</f>
        <v>1</v>
      </c>
      <c r="E28" s="158" t="str">
        <f>IF($B28="no","",IF((OR(ISBLANK('D. Finance'!E2),'D. Finance'!E2="Select answer")),"",'D. Finance'!E2))</f>
        <v/>
      </c>
      <c r="F28" s="158" t="str">
        <f>IF($B28="no","",IF((OR(ISBLANK('D. Finance'!F2),'D. Finance'!F2="Select answer")),"",'D. Finance'!F2))</f>
        <v/>
      </c>
      <c r="G28" s="158" t="str">
        <f>IF($B28="no","",IF((OR(ISBLANK('D. Finance'!G2),'D. Finance'!G2="Select answer")),"",'D. Finance'!G2))</f>
        <v/>
      </c>
      <c r="H28" s="158" t="str">
        <f>IF($B28="no","",IF((OR(ISBLANK('D. Finance'!H2),'D. Finance'!H2="Select answer")),"",'D. Finance'!H2))</f>
        <v/>
      </c>
      <c r="I28" s="158" t="str">
        <f>IF($B28="no","",IF((OR(ISBLANK('D. Finance'!I2),'D. Finance'!I2="Select answer")),"",'D. Finance'!I2))</f>
        <v/>
      </c>
      <c r="J28" s="158" t="str">
        <f>IF($B28="no","",IF((OR(ISBLANK('D. Finance'!J2),'D. Finance'!J2="Select answer")),"",'D. Finance'!J2))</f>
        <v/>
      </c>
      <c r="K28" s="158" t="str">
        <f>IF($B28="no","",IF((OR(ISBLANK('D. Finance'!K2),'D. Finance'!K2="Select answer")),"",'D. Finance'!K2))</f>
        <v/>
      </c>
      <c r="L28" s="158" t="str">
        <f>IF($B28="no","",IF((OR(ISBLANK('D. Finance'!L2),'D. Finance'!L2="Select answer")),"",'D. Finance'!L2))</f>
        <v/>
      </c>
      <c r="M28" s="158" t="str">
        <f>IF($B28="no","",IF((OR(ISBLANK('D. Finance'!M2),'D. Finance'!M2="Select answer")),"",'D. Finance'!M2))</f>
        <v/>
      </c>
      <c r="N28" s="158" t="str">
        <f>IF($B28="no","",IF((OR(ISBLANK('D. Finance'!N2),'D. Finance'!N2="Select answer")),"",'D. Finance'!N2))</f>
        <v/>
      </c>
      <c r="O28" s="158" t="str">
        <f>IF($B28="no","",IF((OR(ISBLANK('D. Finance'!O2),'D. Finance'!O2="Select answer")),"",'D. Finance'!O2))</f>
        <v/>
      </c>
      <c r="P28" s="158" t="str">
        <f>IF($B28="no","",IF((OR(ISBLANK('D. Finance'!P2),'D. Finance'!P2="Select answer")),"",'D. Finance'!P2))</f>
        <v/>
      </c>
      <c r="Q28" s="158" t="str">
        <f>IF($B28="no","",IF((OR(ISBLANK('D. Finance'!Q2),'D. Finance'!Q2="Select answer")),"",'D. Finance'!Q2))</f>
        <v/>
      </c>
      <c r="R28" s="158" t="str">
        <f>IF($B28="no","",IF((OR(ISBLANK('D. Finance'!R2),'D. Finance'!R2="Select answer")),"",'D. Finance'!R2))</f>
        <v/>
      </c>
      <c r="S28" s="158" t="str">
        <f>IF($B28="no","",IF((OR(ISBLANK('D. Finance'!S2),'D. Finance'!S2="Select answer")),"",'D. Finance'!S2))</f>
        <v/>
      </c>
      <c r="T28" s="158" t="str">
        <f>IF($B28="no","",IF((OR(ISBLANK('D. Finance'!T2),'D. Finance'!T2="Select answer")),"",'D. Finance'!T2))</f>
        <v/>
      </c>
      <c r="U28" s="158" t="str">
        <f>IF($B28="no","",IF((OR(ISBLANK('D. Finance'!U2),'D. Finance'!U2="Select answer")),"",'D. Finance'!U2))</f>
        <v/>
      </c>
      <c r="V28" s="158" t="str">
        <f>IF($B28="no","",IF((OR(ISBLANK('D. Finance'!V2),'D. Finance'!V2="Select answer")),"",'D. Finance'!V2))</f>
        <v/>
      </c>
      <c r="W28" s="158" t="str">
        <f>IF($B28="no","",IF((OR(ISBLANK('D. Finance'!W2),'D. Finance'!W2="Select answer")),"",'D. Finance'!W2))</f>
        <v/>
      </c>
      <c r="X28" s="158" t="str">
        <f>IF($B28="no","",IF((OR(ISBLANK('D. Finance'!X2),'D. Finance'!X2="Select answer")),"",'D. Finance'!X2))</f>
        <v/>
      </c>
      <c r="Y28" s="158" t="str">
        <f>IF($B28="no","",IF((OR(ISBLANK('D. Finance'!Y2),'D. Finance'!Y2="Select answer")),"",'D. Finance'!Y2))</f>
        <v/>
      </c>
      <c r="Z28" s="158" t="str">
        <f>IF($B28="no","",IF((OR(ISBLANK('D. Finance'!Z2),'D. Finance'!Z2="Select answer")),"",'D. Finance'!Z2))</f>
        <v/>
      </c>
      <c r="AA28" s="158" t="str">
        <f>IF($B28="no","",IF((OR(ISBLANK('D. Finance'!AA2),'D. Finance'!AA2="Select answer")),"",'D. Finance'!AA2))</f>
        <v/>
      </c>
    </row>
    <row r="29" spans="1:27">
      <c r="A29" s="119" t="s">
        <v>1310</v>
      </c>
      <c r="B29" s="125" t="s">
        <v>1019</v>
      </c>
      <c r="C29" s="158">
        <f>IF($B29="no","",IF((OR(ISBLANK('D. Finance'!C3),'D. Finance'!C3="Select answer")),"",'D. Finance'!C3))</f>
        <v>0.15</v>
      </c>
      <c r="D29" s="158">
        <f>IF($B29="no","",IF((OR(ISBLANK('D. Finance'!D3),'D. Finance'!D3="Select answer")),"",'D. Finance'!D3))</f>
        <v>0.15</v>
      </c>
      <c r="E29" s="158" t="str">
        <f>IF($B29="no","",IF((OR(ISBLANK('D. Finance'!E3),'D. Finance'!E3="Select answer")),"",'D. Finance'!E3))</f>
        <v/>
      </c>
      <c r="F29" s="158" t="str">
        <f>IF($B29="no","",IF((OR(ISBLANK('D. Finance'!F3),'D. Finance'!F3="Select answer")),"",'D. Finance'!F3))</f>
        <v/>
      </c>
      <c r="G29" s="158" t="str">
        <f>IF($B29="no","",IF((OR(ISBLANK('D. Finance'!G3),'D. Finance'!G3="Select answer")),"",'D. Finance'!G3))</f>
        <v/>
      </c>
      <c r="H29" s="158" t="str">
        <f>IF($B29="no","",IF((OR(ISBLANK('D. Finance'!H3),'D. Finance'!H3="Select answer")),"",'D. Finance'!H3))</f>
        <v/>
      </c>
      <c r="I29" s="158" t="str">
        <f>IF($B29="no","",IF((OR(ISBLANK('D. Finance'!I3),'D. Finance'!I3="Select answer")),"",'D. Finance'!I3))</f>
        <v/>
      </c>
      <c r="J29" s="158" t="str">
        <f>IF($B29="no","",IF((OR(ISBLANK('D. Finance'!J3),'D. Finance'!J3="Select answer")),"",'D. Finance'!J3))</f>
        <v/>
      </c>
      <c r="K29" s="158" t="str">
        <f>IF($B29="no","",IF((OR(ISBLANK('D. Finance'!K3),'D. Finance'!K3="Select answer")),"",'D. Finance'!K3))</f>
        <v/>
      </c>
      <c r="L29" s="158" t="str">
        <f>IF($B29="no","",IF((OR(ISBLANK('D. Finance'!L3),'D. Finance'!L3="Select answer")),"",'D. Finance'!L3))</f>
        <v/>
      </c>
      <c r="M29" s="158" t="str">
        <f>IF($B29="no","",IF((OR(ISBLANK('D. Finance'!M3),'D. Finance'!M3="Select answer")),"",'D. Finance'!M3))</f>
        <v/>
      </c>
      <c r="N29" s="158" t="str">
        <f>IF($B29="no","",IF((OR(ISBLANK('D. Finance'!N3),'D. Finance'!N3="Select answer")),"",'D. Finance'!N3))</f>
        <v/>
      </c>
      <c r="O29" s="158" t="str">
        <f>IF($B29="no","",IF((OR(ISBLANK('D. Finance'!O3),'D. Finance'!O3="Select answer")),"",'D. Finance'!O3))</f>
        <v/>
      </c>
      <c r="P29" s="158" t="str">
        <f>IF($B29="no","",IF((OR(ISBLANK('D. Finance'!P3),'D. Finance'!P3="Select answer")),"",'D. Finance'!P3))</f>
        <v/>
      </c>
      <c r="Q29" s="158" t="str">
        <f>IF($B29="no","",IF((OR(ISBLANK('D. Finance'!Q3),'D. Finance'!Q3="Select answer")),"",'D. Finance'!Q3))</f>
        <v/>
      </c>
      <c r="R29" s="158" t="str">
        <f>IF($B29="no","",IF((OR(ISBLANK('D. Finance'!R3),'D. Finance'!R3="Select answer")),"",'D. Finance'!R3))</f>
        <v/>
      </c>
      <c r="S29" s="158" t="str">
        <f>IF($B29="no","",IF((OR(ISBLANK('D. Finance'!S3),'D. Finance'!S3="Select answer")),"",'D. Finance'!S3))</f>
        <v/>
      </c>
      <c r="T29" s="158" t="str">
        <f>IF($B29="no","",IF((OR(ISBLANK('D. Finance'!T3),'D. Finance'!T3="Select answer")),"",'D. Finance'!T3))</f>
        <v/>
      </c>
      <c r="U29" s="158" t="str">
        <f>IF($B29="no","",IF((OR(ISBLANK('D. Finance'!U3),'D. Finance'!U3="Select answer")),"",'D. Finance'!U3))</f>
        <v/>
      </c>
      <c r="V29" s="158" t="str">
        <f>IF($B29="no","",IF((OR(ISBLANK('D. Finance'!V3),'D. Finance'!V3="Select answer")),"",'D. Finance'!V3))</f>
        <v/>
      </c>
      <c r="W29" s="158" t="str">
        <f>IF($B29="no","",IF((OR(ISBLANK('D. Finance'!W3),'D. Finance'!W3="Select answer")),"",'D. Finance'!W3))</f>
        <v/>
      </c>
      <c r="X29" s="158" t="str">
        <f>IF($B29="no","",IF((OR(ISBLANK('D. Finance'!X3),'D. Finance'!X3="Select answer")),"",'D. Finance'!X3))</f>
        <v/>
      </c>
      <c r="Y29" s="158" t="str">
        <f>IF($B29="no","",IF((OR(ISBLANK('D. Finance'!Y3),'D. Finance'!Y3="Select answer")),"",'D. Finance'!Y3))</f>
        <v/>
      </c>
      <c r="Z29" s="158" t="str">
        <f>IF($B29="no","",IF((OR(ISBLANK('D. Finance'!Z3),'D. Finance'!Z3="Select answer")),"",'D. Finance'!Z3))</f>
        <v/>
      </c>
      <c r="AA29" s="158" t="str">
        <f>IF($B29="no","",IF((OR(ISBLANK('D. Finance'!AA3),'D. Finance'!AA3="Select answer")),"",'D. Finance'!AA3))</f>
        <v/>
      </c>
    </row>
    <row r="30" spans="1:27">
      <c r="A30" s="119" t="s">
        <v>1312</v>
      </c>
      <c r="B30" s="125" t="s">
        <v>1019</v>
      </c>
      <c r="C30" s="158">
        <f>IF($B30="no","",IF((OR(ISBLANK('D. Finance'!C4),'D. Finance'!C4="Select answer")),"",'D. Finance'!C4))</f>
        <v>1</v>
      </c>
      <c r="D30" s="158">
        <f>IF($B30="no","",IF((OR(ISBLANK('D. Finance'!D4),'D. Finance'!D4="Select answer")),"",'D. Finance'!D4))</f>
        <v>1</v>
      </c>
      <c r="E30" s="158" t="str">
        <f>IF($B30="no","",IF((OR(ISBLANK('D. Finance'!E4),'D. Finance'!E4="Select answer")),"",'D. Finance'!E4))</f>
        <v/>
      </c>
      <c r="F30" s="158" t="str">
        <f>IF($B30="no","",IF((OR(ISBLANK('D. Finance'!F4),'D. Finance'!F4="Select answer")),"",'D. Finance'!F4))</f>
        <v/>
      </c>
      <c r="G30" s="158" t="str">
        <f>IF($B30="no","",IF((OR(ISBLANK('D. Finance'!G4),'D. Finance'!G4="Select answer")),"",'D. Finance'!G4))</f>
        <v/>
      </c>
      <c r="H30" s="158" t="str">
        <f>IF($B30="no","",IF((OR(ISBLANK('D. Finance'!H4),'D. Finance'!H4="Select answer")),"",'D. Finance'!H4))</f>
        <v/>
      </c>
      <c r="I30" s="158" t="str">
        <f>IF($B30="no","",IF((OR(ISBLANK('D. Finance'!I4),'D. Finance'!I4="Select answer")),"",'D. Finance'!I4))</f>
        <v/>
      </c>
      <c r="J30" s="158" t="str">
        <f>IF($B30="no","",IF((OR(ISBLANK('D. Finance'!J4),'D. Finance'!J4="Select answer")),"",'D. Finance'!J4))</f>
        <v/>
      </c>
      <c r="K30" s="158" t="str">
        <f>IF($B30="no","",IF((OR(ISBLANK('D. Finance'!K4),'D. Finance'!K4="Select answer")),"",'D. Finance'!K4))</f>
        <v/>
      </c>
      <c r="L30" s="158" t="str">
        <f>IF($B30="no","",IF((OR(ISBLANK('D. Finance'!L4),'D. Finance'!L4="Select answer")),"",'D. Finance'!L4))</f>
        <v/>
      </c>
      <c r="M30" s="158" t="str">
        <f>IF($B30="no","",IF((OR(ISBLANK('D. Finance'!M4),'D. Finance'!M4="Select answer")),"",'D. Finance'!M4))</f>
        <v/>
      </c>
      <c r="N30" s="158" t="str">
        <f>IF($B30="no","",IF((OR(ISBLANK('D. Finance'!N4),'D. Finance'!N4="Select answer")),"",'D. Finance'!N4))</f>
        <v/>
      </c>
      <c r="O30" s="158" t="str">
        <f>IF($B30="no","",IF((OR(ISBLANK('D. Finance'!O4),'D. Finance'!O4="Select answer")),"",'D. Finance'!O4))</f>
        <v/>
      </c>
      <c r="P30" s="158" t="str">
        <f>IF($B30="no","",IF((OR(ISBLANK('D. Finance'!P4),'D. Finance'!P4="Select answer")),"",'D. Finance'!P4))</f>
        <v/>
      </c>
      <c r="Q30" s="158" t="str">
        <f>IF($B30="no","",IF((OR(ISBLANK('D. Finance'!Q4),'D. Finance'!Q4="Select answer")),"",'D. Finance'!Q4))</f>
        <v/>
      </c>
      <c r="R30" s="158" t="str">
        <f>IF($B30="no","",IF((OR(ISBLANK('D. Finance'!R4),'D. Finance'!R4="Select answer")),"",'D. Finance'!R4))</f>
        <v/>
      </c>
      <c r="S30" s="158" t="str">
        <f>IF($B30="no","",IF((OR(ISBLANK('D. Finance'!S4),'D. Finance'!S4="Select answer")),"",'D. Finance'!S4))</f>
        <v/>
      </c>
      <c r="T30" s="158" t="str">
        <f>IF($B30="no","",IF((OR(ISBLANK('D. Finance'!T4),'D. Finance'!T4="Select answer")),"",'D. Finance'!T4))</f>
        <v/>
      </c>
      <c r="U30" s="158" t="str">
        <f>IF($B30="no","",IF((OR(ISBLANK('D. Finance'!U4),'D. Finance'!U4="Select answer")),"",'D. Finance'!U4))</f>
        <v/>
      </c>
      <c r="V30" s="158" t="str">
        <f>IF($B30="no","",IF((OR(ISBLANK('D. Finance'!V4),'D. Finance'!V4="Select answer")),"",'D. Finance'!V4))</f>
        <v/>
      </c>
      <c r="W30" s="158" t="str">
        <f>IF($B30="no","",IF((OR(ISBLANK('D. Finance'!W4),'D. Finance'!W4="Select answer")),"",'D. Finance'!W4))</f>
        <v/>
      </c>
      <c r="X30" s="158" t="str">
        <f>IF($B30="no","",IF((OR(ISBLANK('D. Finance'!X4),'D. Finance'!X4="Select answer")),"",'D. Finance'!X4))</f>
        <v/>
      </c>
      <c r="Y30" s="158" t="str">
        <f>IF($B30="no","",IF((OR(ISBLANK('D. Finance'!Y4),'D. Finance'!Y4="Select answer")),"",'D. Finance'!Y4))</f>
        <v/>
      </c>
      <c r="Z30" s="158" t="str">
        <f>IF($B30="no","",IF((OR(ISBLANK('D. Finance'!Z4),'D. Finance'!Z4="Select answer")),"",'D. Finance'!Z4))</f>
        <v/>
      </c>
      <c r="AA30" s="158" t="str">
        <f>IF($B30="no","",IF((OR(ISBLANK('D. Finance'!AA4),'D. Finance'!AA4="Select answer")),"",'D. Finance'!AA4))</f>
        <v/>
      </c>
    </row>
    <row r="31" spans="1:27">
      <c r="A31" s="119" t="s">
        <v>1314</v>
      </c>
      <c r="B31" s="125" t="s">
        <v>1019</v>
      </c>
      <c r="C31" s="158">
        <f>IF($B31="no","",IF((OR(ISBLANK('D. Finance'!C5),'D. Finance'!C5="Select answer")),"",'D. Finance'!C5))</f>
        <v>1</v>
      </c>
      <c r="D31" s="158">
        <f>IF($B31="no","",IF((OR(ISBLANK('D. Finance'!D5),'D. Finance'!D5="Select answer")),"",'D. Finance'!D5))</f>
        <v>0.7</v>
      </c>
      <c r="E31" s="158" t="str">
        <f>IF($B31="no","",IF((OR(ISBLANK('D. Finance'!E5),'D. Finance'!E5="Select answer")),"",'D. Finance'!E5))</f>
        <v/>
      </c>
      <c r="F31" s="158" t="str">
        <f>IF($B31="no","",IF((OR(ISBLANK('D. Finance'!F5),'D. Finance'!F5="Select answer")),"",'D. Finance'!F5))</f>
        <v/>
      </c>
      <c r="G31" s="158" t="str">
        <f>IF($B31="no","",IF((OR(ISBLANK('D. Finance'!G5),'D. Finance'!G5="Select answer")),"",'D. Finance'!G5))</f>
        <v/>
      </c>
      <c r="H31" s="158" t="str">
        <f>IF($B31="no","",IF((OR(ISBLANK('D. Finance'!H5),'D. Finance'!H5="Select answer")),"",'D. Finance'!H5))</f>
        <v/>
      </c>
      <c r="I31" s="158" t="str">
        <f>IF($B31="no","",IF((OR(ISBLANK('D. Finance'!I5),'D. Finance'!I5="Select answer")),"",'D. Finance'!I5))</f>
        <v/>
      </c>
      <c r="J31" s="158" t="str">
        <f>IF($B31="no","",IF((OR(ISBLANK('D. Finance'!J5),'D. Finance'!J5="Select answer")),"",'D. Finance'!J5))</f>
        <v/>
      </c>
      <c r="K31" s="158" t="str">
        <f>IF($B31="no","",IF((OR(ISBLANK('D. Finance'!K5),'D. Finance'!K5="Select answer")),"",'D. Finance'!K5))</f>
        <v/>
      </c>
      <c r="L31" s="158" t="str">
        <f>IF($B31="no","",IF((OR(ISBLANK('D. Finance'!L5),'D. Finance'!L5="Select answer")),"",'D. Finance'!L5))</f>
        <v/>
      </c>
      <c r="M31" s="158" t="str">
        <f>IF($B31="no","",IF((OR(ISBLANK('D. Finance'!M5),'D. Finance'!M5="Select answer")),"",'D. Finance'!M5))</f>
        <v/>
      </c>
      <c r="N31" s="158" t="str">
        <f>IF($B31="no","",IF((OR(ISBLANK('D. Finance'!N5),'D. Finance'!N5="Select answer")),"",'D. Finance'!N5))</f>
        <v/>
      </c>
      <c r="O31" s="158" t="str">
        <f>IF($B31="no","",IF((OR(ISBLANK('D. Finance'!O5),'D. Finance'!O5="Select answer")),"",'D. Finance'!O5))</f>
        <v/>
      </c>
      <c r="P31" s="158" t="str">
        <f>IF($B31="no","",IF((OR(ISBLANK('D. Finance'!P5),'D. Finance'!P5="Select answer")),"",'D. Finance'!P5))</f>
        <v/>
      </c>
      <c r="Q31" s="158" t="str">
        <f>IF($B31="no","",IF((OR(ISBLANK('D. Finance'!Q5),'D. Finance'!Q5="Select answer")),"",'D. Finance'!Q5))</f>
        <v/>
      </c>
      <c r="R31" s="158" t="str">
        <f>IF($B31="no","",IF((OR(ISBLANK('D. Finance'!R5),'D. Finance'!R5="Select answer")),"",'D. Finance'!R5))</f>
        <v/>
      </c>
      <c r="S31" s="158" t="str">
        <f>IF($B31="no","",IF((OR(ISBLANK('D. Finance'!S5),'D. Finance'!S5="Select answer")),"",'D. Finance'!S5))</f>
        <v/>
      </c>
      <c r="T31" s="158" t="str">
        <f>IF($B31="no","",IF((OR(ISBLANK('D. Finance'!T5),'D. Finance'!T5="Select answer")),"",'D. Finance'!T5))</f>
        <v/>
      </c>
      <c r="U31" s="158" t="str">
        <f>IF($B31="no","",IF((OR(ISBLANK('D. Finance'!U5),'D. Finance'!U5="Select answer")),"",'D. Finance'!U5))</f>
        <v/>
      </c>
      <c r="V31" s="158" t="str">
        <f>IF($B31="no","",IF((OR(ISBLANK('D. Finance'!V5),'D. Finance'!V5="Select answer")),"",'D. Finance'!V5))</f>
        <v/>
      </c>
      <c r="W31" s="158" t="str">
        <f>IF($B31="no","",IF((OR(ISBLANK('D. Finance'!W5),'D. Finance'!W5="Select answer")),"",'D. Finance'!W5))</f>
        <v/>
      </c>
      <c r="X31" s="158" t="str">
        <f>IF($B31="no","",IF((OR(ISBLANK('D. Finance'!X5),'D. Finance'!X5="Select answer")),"",'D. Finance'!X5))</f>
        <v/>
      </c>
      <c r="Y31" s="158" t="str">
        <f>IF($B31="no","",IF((OR(ISBLANK('D. Finance'!Y5),'D. Finance'!Y5="Select answer")),"",'D. Finance'!Y5))</f>
        <v/>
      </c>
      <c r="Z31" s="158" t="str">
        <f>IF($B31="no","",IF((OR(ISBLANK('D. Finance'!Z5),'D. Finance'!Z5="Select answer")),"",'D. Finance'!Z5))</f>
        <v/>
      </c>
      <c r="AA31" s="158" t="str">
        <f>IF($B31="no","",IF((OR(ISBLANK('D. Finance'!AA5),'D. Finance'!AA5="Select answer")),"",'D. Finance'!AA5))</f>
        <v/>
      </c>
    </row>
    <row r="32" spans="1:27">
      <c r="A32" s="119" t="s">
        <v>1316</v>
      </c>
      <c r="B32" s="125" t="s">
        <v>1019</v>
      </c>
      <c r="C32" s="158" t="s">
        <v>1710</v>
      </c>
      <c r="D32" s="158" t="s">
        <v>1710</v>
      </c>
      <c r="E32" s="158" t="str">
        <f>IF($B32="no","",IF((OR(ISBLANK('D. Finance'!E6),'D. Finance'!E6="Select answer")),"",'D. Finance'!E6))</f>
        <v/>
      </c>
      <c r="F32" s="158" t="str">
        <f>IF($B32="no","",IF((OR(ISBLANK('D. Finance'!F6),'D. Finance'!F6="Select answer")),"",'D. Finance'!F6))</f>
        <v/>
      </c>
      <c r="G32" s="158" t="str">
        <f>IF($B32="no","",IF((OR(ISBLANK('D. Finance'!G6),'D. Finance'!G6="Select answer")),"",'D. Finance'!G6))</f>
        <v/>
      </c>
      <c r="H32" s="158" t="str">
        <f>IF($B32="no","",IF((OR(ISBLANK('D. Finance'!H6),'D. Finance'!H6="Select answer")),"",'D. Finance'!H6))</f>
        <v/>
      </c>
      <c r="I32" s="158" t="str">
        <f>IF($B32="no","",IF((OR(ISBLANK('D. Finance'!I6),'D. Finance'!I6="Select answer")),"",'D. Finance'!I6))</f>
        <v/>
      </c>
      <c r="J32" s="158" t="str">
        <f>IF($B32="no","",IF((OR(ISBLANK('D. Finance'!J6),'D. Finance'!J6="Select answer")),"",'D. Finance'!J6))</f>
        <v/>
      </c>
      <c r="K32" s="158" t="str">
        <f>IF($B32="no","",IF((OR(ISBLANK('D. Finance'!K6),'D. Finance'!K6="Select answer")),"",'D. Finance'!K6))</f>
        <v/>
      </c>
      <c r="L32" s="158" t="str">
        <f>IF($B32="no","",IF((OR(ISBLANK('D. Finance'!L6),'D. Finance'!L6="Select answer")),"",'D. Finance'!L6))</f>
        <v/>
      </c>
      <c r="M32" s="158" t="str">
        <f>IF($B32="no","",IF((OR(ISBLANK('D. Finance'!M6),'D. Finance'!M6="Select answer")),"",'D. Finance'!M6))</f>
        <v/>
      </c>
      <c r="N32" s="158" t="str">
        <f>IF($B32="no","",IF((OR(ISBLANK('D. Finance'!N6),'D. Finance'!N6="Select answer")),"",'D. Finance'!N6))</f>
        <v/>
      </c>
      <c r="O32" s="158" t="str">
        <f>IF($B32="no","",IF((OR(ISBLANK('D. Finance'!O6),'D. Finance'!O6="Select answer")),"",'D. Finance'!O6))</f>
        <v/>
      </c>
      <c r="P32" s="158" t="str">
        <f>IF($B32="no","",IF((OR(ISBLANK('D. Finance'!P6),'D. Finance'!P6="Select answer")),"",'D. Finance'!P6))</f>
        <v/>
      </c>
      <c r="Q32" s="158" t="str">
        <f>IF($B32="no","",IF((OR(ISBLANK('D. Finance'!Q6),'D. Finance'!Q6="Select answer")),"",'D. Finance'!Q6))</f>
        <v/>
      </c>
      <c r="R32" s="158" t="str">
        <f>IF($B32="no","",IF((OR(ISBLANK('D. Finance'!R6),'D. Finance'!R6="Select answer")),"",'D. Finance'!R6))</f>
        <v/>
      </c>
      <c r="S32" s="158" t="str">
        <f>IF($B32="no","",IF((OR(ISBLANK('D. Finance'!S6),'D. Finance'!S6="Select answer")),"",'D. Finance'!S6))</f>
        <v/>
      </c>
      <c r="T32" s="158" t="str">
        <f>IF($B32="no","",IF((OR(ISBLANK('D. Finance'!T6),'D. Finance'!T6="Select answer")),"",'D. Finance'!T6))</f>
        <v/>
      </c>
      <c r="U32" s="158" t="str">
        <f>IF($B32="no","",IF((OR(ISBLANK('D. Finance'!U6),'D. Finance'!U6="Select answer")),"",'D. Finance'!U6))</f>
        <v/>
      </c>
      <c r="V32" s="158" t="str">
        <f>IF($B32="no","",IF((OR(ISBLANK('D. Finance'!V6),'D. Finance'!V6="Select answer")),"",'D. Finance'!V6))</f>
        <v/>
      </c>
      <c r="W32" s="158" t="str">
        <f>IF($B32="no","",IF((OR(ISBLANK('D. Finance'!W6),'D. Finance'!W6="Select answer")),"",'D. Finance'!W6))</f>
        <v/>
      </c>
      <c r="X32" s="158" t="str">
        <f>IF($B32="no","",IF((OR(ISBLANK('D. Finance'!X6),'D. Finance'!X6="Select answer")),"",'D. Finance'!X6))</f>
        <v/>
      </c>
      <c r="Y32" s="158" t="str">
        <f>IF($B32="no","",IF((OR(ISBLANK('D. Finance'!Y6),'D. Finance'!Y6="Select answer")),"",'D. Finance'!Y6))</f>
        <v/>
      </c>
      <c r="Z32" s="158" t="str">
        <f>IF($B32="no","",IF((OR(ISBLANK('D. Finance'!Z6),'D. Finance'!Z6="Select answer")),"",'D. Finance'!Z6))</f>
        <v/>
      </c>
      <c r="AA32" s="158" t="str">
        <f>IF($B32="no","",IF((OR(ISBLANK('D. Finance'!AA6),'D. Finance'!AA6="Select answer")),"",'D. Finance'!AA6))</f>
        <v/>
      </c>
    </row>
    <row r="33" spans="1:27" hidden="1">
      <c r="A33" s="119" t="s">
        <v>1318</v>
      </c>
      <c r="B33" s="125" t="s">
        <v>1021</v>
      </c>
      <c r="C33" s="158" t="str">
        <f>IF($B33="no","",IF((OR(ISBLANK('D. Finance'!C7),'D. Finance'!C7="Select answer")),"",'D. Finance'!C7))</f>
        <v>1 - Less than 3% of accumulated profits</v>
      </c>
      <c r="D33" s="158" t="str">
        <f>IF($B33="no","",IF((OR(ISBLANK('D. Finance'!D7),'D. Finance'!D7="Select answer")),"",'D. Finance'!D7))</f>
        <v>4 - Between 15 and 25% of accumulated profits</v>
      </c>
      <c r="E33" s="158" t="str">
        <f>IF($B33="no","",IF((OR(ISBLANK('D. Finance'!E7),'D. Finance'!E7="Select answer")),"",'D. Finance'!E7))</f>
        <v/>
      </c>
      <c r="F33" s="158" t="str">
        <f>IF($B33="no","",IF((OR(ISBLANK('D. Finance'!F7),'D. Finance'!F7="Select answer")),"",'D. Finance'!F7))</f>
        <v/>
      </c>
      <c r="G33" s="158" t="str">
        <f>IF($B33="no","",IF((OR(ISBLANK('D. Finance'!G7),'D. Finance'!G7="Select answer")),"",'D. Finance'!G7))</f>
        <v/>
      </c>
      <c r="H33" s="158" t="str">
        <f>IF($B33="no","",IF((OR(ISBLANK('D. Finance'!H7),'D. Finance'!H7="Select answer")),"",'D. Finance'!H7))</f>
        <v/>
      </c>
      <c r="I33" s="158" t="str">
        <f>IF($B33="no","",IF((OR(ISBLANK('D. Finance'!I7),'D. Finance'!I7="Select answer")),"",'D. Finance'!I7))</f>
        <v/>
      </c>
      <c r="J33" s="158" t="str">
        <f>IF($B33="no","",IF((OR(ISBLANK('D. Finance'!J7),'D. Finance'!J7="Select answer")),"",'D. Finance'!J7))</f>
        <v/>
      </c>
      <c r="K33" s="158" t="str">
        <f>IF($B33="no","",IF((OR(ISBLANK('D. Finance'!K7),'D. Finance'!K7="Select answer")),"",'D. Finance'!K7))</f>
        <v/>
      </c>
      <c r="L33" s="158" t="str">
        <f>IF($B33="no","",IF((OR(ISBLANK('D. Finance'!L7),'D. Finance'!L7="Select answer")),"",'D. Finance'!L7))</f>
        <v/>
      </c>
      <c r="M33" s="158" t="str">
        <f>IF($B33="no","",IF((OR(ISBLANK('D. Finance'!M7),'D. Finance'!M7="Select answer")),"",'D. Finance'!M7))</f>
        <v/>
      </c>
      <c r="N33" s="158" t="str">
        <f>IF($B33="no","",IF((OR(ISBLANK('D. Finance'!N7),'D. Finance'!N7="Select answer")),"",'D. Finance'!N7))</f>
        <v/>
      </c>
      <c r="O33" s="158" t="str">
        <f>IF($B33="no","",IF((OR(ISBLANK('D. Finance'!O7),'D. Finance'!O7="Select answer")),"",'D. Finance'!O7))</f>
        <v/>
      </c>
      <c r="P33" s="158" t="str">
        <f>IF($B33="no","",IF((OR(ISBLANK('D. Finance'!P7),'D. Finance'!P7="Select answer")),"",'D. Finance'!P7))</f>
        <v/>
      </c>
      <c r="Q33" s="158" t="str">
        <f>IF($B33="no","",IF((OR(ISBLANK('D. Finance'!Q7),'D. Finance'!Q7="Select answer")),"",'D. Finance'!Q7))</f>
        <v/>
      </c>
      <c r="R33" s="158" t="str">
        <f>IF($B33="no","",IF((OR(ISBLANK('D. Finance'!R7),'D. Finance'!R7="Select answer")),"",'D. Finance'!R7))</f>
        <v/>
      </c>
      <c r="S33" s="158" t="str">
        <f>IF($B33="no","",IF((OR(ISBLANK('D. Finance'!S7),'D. Finance'!S7="Select answer")),"",'D. Finance'!S7))</f>
        <v/>
      </c>
      <c r="T33" s="158" t="str">
        <f>IF($B33="no","",IF((OR(ISBLANK('D. Finance'!T7),'D. Finance'!T7="Select answer")),"",'D. Finance'!T7))</f>
        <v/>
      </c>
      <c r="U33" s="158" t="str">
        <f>IF($B33="no","",IF((OR(ISBLANK('D. Finance'!U7),'D. Finance'!U7="Select answer")),"",'D. Finance'!U7))</f>
        <v/>
      </c>
      <c r="V33" s="158" t="str">
        <f>IF($B33="no","",IF((OR(ISBLANK('D. Finance'!V7),'D. Finance'!V7="Select answer")),"",'D. Finance'!V7))</f>
        <v/>
      </c>
      <c r="W33" s="158" t="str">
        <f>IF($B33="no","",IF((OR(ISBLANK('D. Finance'!W7),'D. Finance'!W7="Select answer")),"",'D. Finance'!W7))</f>
        <v/>
      </c>
      <c r="X33" s="158" t="str">
        <f>IF($B33="no","",IF((OR(ISBLANK('D. Finance'!X7),'D. Finance'!X7="Select answer")),"",'D. Finance'!X7))</f>
        <v/>
      </c>
      <c r="Y33" s="158" t="str">
        <f>IF($B33="no","",IF((OR(ISBLANK('D. Finance'!Y7),'D. Finance'!Y7="Select answer")),"",'D. Finance'!Y7))</f>
        <v/>
      </c>
      <c r="Z33" s="158" t="str">
        <f>IF($B33="no","",IF((OR(ISBLANK('D. Finance'!Z7),'D. Finance'!Z7="Select answer")),"",'D. Finance'!Z7))</f>
        <v/>
      </c>
      <c r="AA33" s="158" t="str">
        <f>IF($B33="no","",IF((OR(ISBLANK('D. Finance'!AA7),'D. Finance'!AA7="Select answer")),"",'D. Finance'!AA7))</f>
        <v/>
      </c>
    </row>
    <row r="34" spans="1:27" hidden="1">
      <c r="A34" s="119" t="s">
        <v>1400</v>
      </c>
      <c r="B34" s="125" t="s">
        <v>1021</v>
      </c>
      <c r="C34" s="158" t="str">
        <f>IF($B34="no","",IF((OR(ISBLANK('E. Strategy'!C2),'E. Strategy'!C2="Select answer")),"",'E. Strategy'!C2))</f>
        <v>3 - To some degree</v>
      </c>
      <c r="D34" s="158" t="str">
        <f>IF($B34="no","",IF((OR(ISBLANK('E. Strategy'!D2),'E. Strategy'!D2="Select answer")),"",'E. Strategy'!D2))</f>
        <v>1 - No</v>
      </c>
      <c r="E34" s="158" t="str">
        <f>IF($B34="no","",IF((OR(ISBLANK('E. Strategy'!E2),'E. Strategy'!E2="Select answer")),"",'E. Strategy'!E2))</f>
        <v/>
      </c>
      <c r="F34" s="158" t="str">
        <f>IF($B34="no","",IF((OR(ISBLANK('E. Strategy'!F2),'E. Strategy'!F2="Select answer")),"",'E. Strategy'!F2))</f>
        <v/>
      </c>
      <c r="G34" s="158" t="str">
        <f>IF($B34="no","",IF((OR(ISBLANK('E. Strategy'!G2),'E. Strategy'!G2="Select answer")),"",'E. Strategy'!G2))</f>
        <v/>
      </c>
      <c r="H34" s="158" t="str">
        <f>IF($B34="no","",IF((OR(ISBLANK('E. Strategy'!H2),'E. Strategy'!H2="Select answer")),"",'E. Strategy'!H2))</f>
        <v/>
      </c>
      <c r="I34" s="158" t="str">
        <f>IF($B34="no","",IF((OR(ISBLANK('E. Strategy'!I2),'E. Strategy'!I2="Select answer")),"",'E. Strategy'!I2))</f>
        <v/>
      </c>
      <c r="J34" s="158" t="str">
        <f>IF($B34="no","",IF((OR(ISBLANK('E. Strategy'!J2),'E. Strategy'!J2="Select answer")),"",'E. Strategy'!J2))</f>
        <v/>
      </c>
      <c r="K34" s="158" t="str">
        <f>IF($B34="no","",IF((OR(ISBLANK('E. Strategy'!K2),'E. Strategy'!K2="Select answer")),"",'E. Strategy'!K2))</f>
        <v/>
      </c>
      <c r="L34" s="158" t="str">
        <f>IF($B34="no","",IF((OR(ISBLANK('E. Strategy'!L2),'E. Strategy'!L2="Select answer")),"",'E. Strategy'!L2))</f>
        <v/>
      </c>
      <c r="M34" s="158" t="str">
        <f>IF($B34="no","",IF((OR(ISBLANK('E. Strategy'!M2),'E. Strategy'!M2="Select answer")),"",'E. Strategy'!M2))</f>
        <v/>
      </c>
      <c r="N34" s="158" t="str">
        <f>IF($B34="no","",IF((OR(ISBLANK('E. Strategy'!N2),'E. Strategy'!N2="Select answer")),"",'E. Strategy'!N2))</f>
        <v/>
      </c>
      <c r="O34" s="158" t="str">
        <f>IF($B34="no","",IF((OR(ISBLANK('E. Strategy'!O2),'E. Strategy'!O2="Select answer")),"",'E. Strategy'!O2))</f>
        <v/>
      </c>
      <c r="P34" s="158" t="str">
        <f>IF($B34="no","",IF((OR(ISBLANK('E. Strategy'!P2),'E. Strategy'!P2="Select answer")),"",'E. Strategy'!P2))</f>
        <v/>
      </c>
      <c r="Q34" s="158" t="str">
        <f>IF($B34="no","",IF((OR(ISBLANK('E. Strategy'!Q2),'E. Strategy'!Q2="Select answer")),"",'E. Strategy'!Q2))</f>
        <v/>
      </c>
      <c r="R34" s="158" t="str">
        <f>IF($B34="no","",IF((OR(ISBLANK('E. Strategy'!R2),'E. Strategy'!R2="Select answer")),"",'E. Strategy'!R2))</f>
        <v/>
      </c>
      <c r="S34" s="158" t="str">
        <f>IF($B34="no","",IF((OR(ISBLANK('E. Strategy'!S2),'E. Strategy'!S2="Select answer")),"",'E. Strategy'!S2))</f>
        <v/>
      </c>
      <c r="T34" s="158" t="str">
        <f>IF($B34="no","",IF((OR(ISBLANK('E. Strategy'!T2),'E. Strategy'!T2="Select answer")),"",'E. Strategy'!T2))</f>
        <v/>
      </c>
      <c r="U34" s="158" t="str">
        <f>IF($B34="no","",IF((OR(ISBLANK('E. Strategy'!U2),'E. Strategy'!U2="Select answer")),"",'E. Strategy'!U2))</f>
        <v/>
      </c>
      <c r="V34" s="158" t="str">
        <f>IF($B34="no","",IF((OR(ISBLANK('E. Strategy'!V2),'E. Strategy'!V2="Select answer")),"",'E. Strategy'!V2))</f>
        <v/>
      </c>
      <c r="W34" s="158" t="str">
        <f>IF($B34="no","",IF((OR(ISBLANK('E. Strategy'!W2),'E. Strategy'!W2="Select answer")),"",'E. Strategy'!W2))</f>
        <v/>
      </c>
      <c r="X34" s="158" t="str">
        <f>IF($B34="no","",IF((OR(ISBLANK('E. Strategy'!X2),'E. Strategy'!X2="Select answer")),"",'E. Strategy'!X2))</f>
        <v/>
      </c>
      <c r="Y34" s="158" t="str">
        <f>IF($B34="no","",IF((OR(ISBLANK('E. Strategy'!Y2),'E. Strategy'!Y2="Select answer")),"",'E. Strategy'!Y2))</f>
        <v/>
      </c>
      <c r="Z34" s="158" t="str">
        <f>IF($B34="no","",IF((OR(ISBLANK('E. Strategy'!Z2),'E. Strategy'!Z2="Select answer")),"",'E. Strategy'!Z2))</f>
        <v/>
      </c>
      <c r="AA34" s="158" t="str">
        <f>IF($B34="no","",IF((OR(ISBLANK('E. Strategy'!AA2),'E. Strategy'!AA2="Select answer")),"",'E. Strategy'!AA2))</f>
        <v/>
      </c>
    </row>
    <row r="35" spans="1:27" hidden="1">
      <c r="A35" s="119" t="s">
        <v>1402</v>
      </c>
      <c r="B35" s="125" t="s">
        <v>1021</v>
      </c>
      <c r="C35" s="158" t="str">
        <f>IF($B35="no","",IF((OR(ISBLANK('E. Strategy'!C3),'E. Strategy'!C3="Select answer")),"",'E. Strategy'!C3))</f>
        <v>1 - No</v>
      </c>
      <c r="D35" s="158" t="str">
        <f>IF($B35="no","",IF((OR(ISBLANK('E. Strategy'!D3),'E. Strategy'!D3="Select answer")),"",'E. Strategy'!D3))</f>
        <v>2 - To a minor degree</v>
      </c>
      <c r="E35" s="158" t="str">
        <f>IF($B35="no","",IF((OR(ISBLANK('E. Strategy'!E3),'E. Strategy'!E3="Select answer")),"",'E. Strategy'!E3))</f>
        <v/>
      </c>
      <c r="F35" s="158" t="str">
        <f>IF($B35="no","",IF((OR(ISBLANK('E. Strategy'!F3),'E. Strategy'!F3="Select answer")),"",'E. Strategy'!F3))</f>
        <v/>
      </c>
      <c r="G35" s="158" t="str">
        <f>IF($B35="no","",IF((OR(ISBLANK('E. Strategy'!G3),'E. Strategy'!G3="Select answer")),"",'E. Strategy'!G3))</f>
        <v/>
      </c>
      <c r="H35" s="158" t="str">
        <f>IF($B35="no","",IF((OR(ISBLANK('E. Strategy'!H3),'E. Strategy'!H3="Select answer")),"",'E. Strategy'!H3))</f>
        <v/>
      </c>
      <c r="I35" s="158" t="str">
        <f>IF($B35="no","",IF((OR(ISBLANK('E. Strategy'!I3),'E. Strategy'!I3="Select answer")),"",'E. Strategy'!I3))</f>
        <v/>
      </c>
      <c r="J35" s="158" t="str">
        <f>IF($B35="no","",IF((OR(ISBLANK('E. Strategy'!J3),'E. Strategy'!J3="Select answer")),"",'E. Strategy'!J3))</f>
        <v/>
      </c>
      <c r="K35" s="158" t="str">
        <f>IF($B35="no","",IF((OR(ISBLANK('E. Strategy'!K3),'E. Strategy'!K3="Select answer")),"",'E. Strategy'!K3))</f>
        <v/>
      </c>
      <c r="L35" s="158" t="str">
        <f>IF($B35="no","",IF((OR(ISBLANK('E. Strategy'!L3),'E. Strategy'!L3="Select answer")),"",'E. Strategy'!L3))</f>
        <v/>
      </c>
      <c r="M35" s="158" t="str">
        <f>IF($B35="no","",IF((OR(ISBLANK('E. Strategy'!M3),'E. Strategy'!M3="Select answer")),"",'E. Strategy'!M3))</f>
        <v/>
      </c>
      <c r="N35" s="158" t="str">
        <f>IF($B35="no","",IF((OR(ISBLANK('E. Strategy'!N3),'E. Strategy'!N3="Select answer")),"",'E. Strategy'!N3))</f>
        <v/>
      </c>
      <c r="O35" s="158" t="str">
        <f>IF($B35="no","",IF((OR(ISBLANK('E. Strategy'!O3),'E. Strategy'!O3="Select answer")),"",'E. Strategy'!O3))</f>
        <v/>
      </c>
      <c r="P35" s="158" t="str">
        <f>IF($B35="no","",IF((OR(ISBLANK('E. Strategy'!P3),'E. Strategy'!P3="Select answer")),"",'E. Strategy'!P3))</f>
        <v/>
      </c>
      <c r="Q35" s="158" t="str">
        <f>IF($B35="no","",IF((OR(ISBLANK('E. Strategy'!Q3),'E. Strategy'!Q3="Select answer")),"",'E. Strategy'!Q3))</f>
        <v/>
      </c>
      <c r="R35" s="158" t="str">
        <f>IF($B35="no","",IF((OR(ISBLANK('E. Strategy'!R3),'E. Strategy'!R3="Select answer")),"",'E. Strategy'!R3))</f>
        <v/>
      </c>
      <c r="S35" s="158" t="str">
        <f>IF($B35="no","",IF((OR(ISBLANK('E. Strategy'!S3),'E. Strategy'!S3="Select answer")),"",'E. Strategy'!S3))</f>
        <v/>
      </c>
      <c r="T35" s="158" t="str">
        <f>IF($B35="no","",IF((OR(ISBLANK('E. Strategy'!T3),'E. Strategy'!T3="Select answer")),"",'E. Strategy'!T3))</f>
        <v/>
      </c>
      <c r="U35" s="158" t="str">
        <f>IF($B35="no","",IF((OR(ISBLANK('E. Strategy'!U3),'E. Strategy'!U3="Select answer")),"",'E. Strategy'!U3))</f>
        <v/>
      </c>
      <c r="V35" s="158" t="str">
        <f>IF($B35="no","",IF((OR(ISBLANK('E. Strategy'!V3),'E. Strategy'!V3="Select answer")),"",'E. Strategy'!V3))</f>
        <v/>
      </c>
      <c r="W35" s="158" t="str">
        <f>IF($B35="no","",IF((OR(ISBLANK('E. Strategy'!W3),'E. Strategy'!W3="Select answer")),"",'E. Strategy'!W3))</f>
        <v/>
      </c>
      <c r="X35" s="158" t="str">
        <f>IF($B35="no","",IF((OR(ISBLANK('E. Strategy'!X3),'E. Strategy'!X3="Select answer")),"",'E. Strategy'!X3))</f>
        <v/>
      </c>
      <c r="Y35" s="158" t="str">
        <f>IF($B35="no","",IF((OR(ISBLANK('E. Strategy'!Y3),'E. Strategy'!Y3="Select answer")),"",'E. Strategy'!Y3))</f>
        <v/>
      </c>
      <c r="Z35" s="158" t="str">
        <f>IF($B35="no","",IF((OR(ISBLANK('E. Strategy'!Z3),'E. Strategy'!Z3="Select answer")),"",'E. Strategy'!Z3))</f>
        <v/>
      </c>
      <c r="AA35" s="158" t="str">
        <f>IF($B35="no","",IF((OR(ISBLANK('E. Strategy'!AA3),'E. Strategy'!AA3="Select answer")),"",'E. Strategy'!AA3))</f>
        <v/>
      </c>
    </row>
    <row r="36" spans="1:27" hidden="1">
      <c r="A36" s="119" t="s">
        <v>1404</v>
      </c>
      <c r="B36" s="125" t="s">
        <v>1021</v>
      </c>
      <c r="C36" s="158" t="str">
        <f>IF($B36="no","",IF((OR(ISBLANK('E. Strategy'!C4),'E. Strategy'!C4="Select answer")),"",'E. Strategy'!C4))</f>
        <v>3 - To some degree</v>
      </c>
      <c r="D36" s="158" t="str">
        <f>IF($B36="no","",IF((OR(ISBLANK('E. Strategy'!D4),'E. Strategy'!D4="Select answer")),"",'E. Strategy'!D4))</f>
        <v>3 - To some degree</v>
      </c>
      <c r="E36" s="158" t="str">
        <f>IF($B36="no","",IF((OR(ISBLANK('E. Strategy'!E4),'E. Strategy'!E4="Select answer")),"",'E. Strategy'!E4))</f>
        <v/>
      </c>
      <c r="F36" s="158" t="str">
        <f>IF($B36="no","",IF((OR(ISBLANK('E. Strategy'!F4),'E. Strategy'!F4="Select answer")),"",'E. Strategy'!F4))</f>
        <v/>
      </c>
      <c r="G36" s="158" t="str">
        <f>IF($B36="no","",IF((OR(ISBLANK('E. Strategy'!G4),'E. Strategy'!G4="Select answer")),"",'E. Strategy'!G4))</f>
        <v/>
      </c>
      <c r="H36" s="158" t="str">
        <f>IF($B36="no","",IF((OR(ISBLANK('E. Strategy'!H4),'E. Strategy'!H4="Select answer")),"",'E. Strategy'!H4))</f>
        <v/>
      </c>
      <c r="I36" s="158" t="str">
        <f>IF($B36="no","",IF((OR(ISBLANK('E. Strategy'!I4),'E. Strategy'!I4="Select answer")),"",'E. Strategy'!I4))</f>
        <v/>
      </c>
      <c r="J36" s="158" t="str">
        <f>IF($B36="no","",IF((OR(ISBLANK('E. Strategy'!J4),'E. Strategy'!J4="Select answer")),"",'E. Strategy'!J4))</f>
        <v/>
      </c>
      <c r="K36" s="158" t="str">
        <f>IF($B36="no","",IF((OR(ISBLANK('E. Strategy'!K4),'E. Strategy'!K4="Select answer")),"",'E. Strategy'!K4))</f>
        <v/>
      </c>
      <c r="L36" s="158" t="str">
        <f>IF($B36="no","",IF((OR(ISBLANK('E. Strategy'!L4),'E. Strategy'!L4="Select answer")),"",'E. Strategy'!L4))</f>
        <v/>
      </c>
      <c r="M36" s="158" t="str">
        <f>IF($B36="no","",IF((OR(ISBLANK('E. Strategy'!M4),'E. Strategy'!M4="Select answer")),"",'E. Strategy'!M4))</f>
        <v/>
      </c>
      <c r="N36" s="158" t="str">
        <f>IF($B36="no","",IF((OR(ISBLANK('E. Strategy'!N4),'E. Strategy'!N4="Select answer")),"",'E. Strategy'!N4))</f>
        <v/>
      </c>
      <c r="O36" s="158" t="str">
        <f>IF($B36="no","",IF((OR(ISBLANK('E. Strategy'!O4),'E. Strategy'!O4="Select answer")),"",'E. Strategy'!O4))</f>
        <v/>
      </c>
      <c r="P36" s="158" t="str">
        <f>IF($B36="no","",IF((OR(ISBLANK('E. Strategy'!P4),'E. Strategy'!P4="Select answer")),"",'E. Strategy'!P4))</f>
        <v/>
      </c>
      <c r="Q36" s="158" t="str">
        <f>IF($B36="no","",IF((OR(ISBLANK('E. Strategy'!Q4),'E. Strategy'!Q4="Select answer")),"",'E. Strategy'!Q4))</f>
        <v/>
      </c>
      <c r="R36" s="158" t="str">
        <f>IF($B36="no","",IF((OR(ISBLANK('E. Strategy'!R4),'E. Strategy'!R4="Select answer")),"",'E. Strategy'!R4))</f>
        <v/>
      </c>
      <c r="S36" s="158" t="str">
        <f>IF($B36="no","",IF((OR(ISBLANK('E. Strategy'!S4),'E. Strategy'!S4="Select answer")),"",'E. Strategy'!S4))</f>
        <v/>
      </c>
      <c r="T36" s="158" t="str">
        <f>IF($B36="no","",IF((OR(ISBLANK('E. Strategy'!T4),'E. Strategy'!T4="Select answer")),"",'E. Strategy'!T4))</f>
        <v/>
      </c>
      <c r="U36" s="158" t="str">
        <f>IF($B36="no","",IF((OR(ISBLANK('E. Strategy'!U4),'E. Strategy'!U4="Select answer")),"",'E. Strategy'!U4))</f>
        <v/>
      </c>
      <c r="V36" s="158" t="str">
        <f>IF($B36="no","",IF((OR(ISBLANK('E. Strategy'!V4),'E. Strategy'!V4="Select answer")),"",'E. Strategy'!V4))</f>
        <v/>
      </c>
      <c r="W36" s="158" t="str">
        <f>IF($B36="no","",IF((OR(ISBLANK('E. Strategy'!W4),'E. Strategy'!W4="Select answer")),"",'E. Strategy'!W4))</f>
        <v/>
      </c>
      <c r="X36" s="158" t="str">
        <f>IF($B36="no","",IF((OR(ISBLANK('E. Strategy'!X4),'E. Strategy'!X4="Select answer")),"",'E. Strategy'!X4))</f>
        <v/>
      </c>
      <c r="Y36" s="158" t="str">
        <f>IF($B36="no","",IF((OR(ISBLANK('E. Strategy'!Y4),'E. Strategy'!Y4="Select answer")),"",'E. Strategy'!Y4))</f>
        <v/>
      </c>
      <c r="Z36" s="158" t="str">
        <f>IF($B36="no","",IF((OR(ISBLANK('E. Strategy'!Z4),'E. Strategy'!Z4="Select answer")),"",'E. Strategy'!Z4))</f>
        <v/>
      </c>
      <c r="AA36" s="158" t="str">
        <f>IF($B36="no","",IF((OR(ISBLANK('E. Strategy'!AA4),'E. Strategy'!AA4="Select answer")),"",'E. Strategy'!AA4))</f>
        <v/>
      </c>
    </row>
    <row r="37" spans="1:27" hidden="1">
      <c r="A37" s="119" t="s">
        <v>1406</v>
      </c>
      <c r="B37" s="125" t="s">
        <v>1021</v>
      </c>
      <c r="C37" s="158" t="str">
        <f>IF($B37="no","",IF((OR(ISBLANK('E. Strategy'!C5),'E. Strategy'!C5="Select answer")),"",'E. Strategy'!C5))</f>
        <v>2 - To a minor degree</v>
      </c>
      <c r="D37" s="158" t="str">
        <f>IF($B37="no","",IF((OR(ISBLANK('E. Strategy'!D5),'E. Strategy'!D5="Select answer")),"",'E. Strategy'!D5))</f>
        <v>4 - To a large degree</v>
      </c>
      <c r="E37" s="158" t="str">
        <f>IF($B37="no","",IF((OR(ISBLANK('E. Strategy'!E5),'E. Strategy'!E5="Select answer")),"",'E. Strategy'!E5))</f>
        <v/>
      </c>
      <c r="F37" s="158" t="str">
        <f>IF($B37="no","",IF((OR(ISBLANK('E. Strategy'!F5),'E. Strategy'!F5="Select answer")),"",'E. Strategy'!F5))</f>
        <v/>
      </c>
      <c r="G37" s="158" t="str">
        <f>IF($B37="no","",IF((OR(ISBLANK('E. Strategy'!G5),'E. Strategy'!G5="Select answer")),"",'E. Strategy'!G5))</f>
        <v/>
      </c>
      <c r="H37" s="158" t="str">
        <f>IF($B37="no","",IF((OR(ISBLANK('E. Strategy'!H5),'E. Strategy'!H5="Select answer")),"",'E. Strategy'!H5))</f>
        <v/>
      </c>
      <c r="I37" s="158" t="str">
        <f>IF($B37="no","",IF((OR(ISBLANK('E. Strategy'!I5),'E. Strategy'!I5="Select answer")),"",'E. Strategy'!I5))</f>
        <v/>
      </c>
      <c r="J37" s="158" t="str">
        <f>IF($B37="no","",IF((OR(ISBLANK('E. Strategy'!J5),'E. Strategy'!J5="Select answer")),"",'E. Strategy'!J5))</f>
        <v/>
      </c>
      <c r="K37" s="158" t="str">
        <f>IF($B37="no","",IF((OR(ISBLANK('E. Strategy'!K5),'E. Strategy'!K5="Select answer")),"",'E. Strategy'!K5))</f>
        <v/>
      </c>
      <c r="L37" s="158" t="str">
        <f>IF($B37="no","",IF((OR(ISBLANK('E. Strategy'!L5),'E. Strategy'!L5="Select answer")),"",'E. Strategy'!L5))</f>
        <v/>
      </c>
      <c r="M37" s="158" t="str">
        <f>IF($B37="no","",IF((OR(ISBLANK('E. Strategy'!M5),'E. Strategy'!M5="Select answer")),"",'E. Strategy'!M5))</f>
        <v/>
      </c>
      <c r="N37" s="158" t="str">
        <f>IF($B37="no","",IF((OR(ISBLANK('E. Strategy'!N5),'E. Strategy'!N5="Select answer")),"",'E. Strategy'!N5))</f>
        <v/>
      </c>
      <c r="O37" s="158" t="str">
        <f>IF($B37="no","",IF((OR(ISBLANK('E. Strategy'!O5),'E. Strategy'!O5="Select answer")),"",'E. Strategy'!O5))</f>
        <v/>
      </c>
      <c r="P37" s="158" t="str">
        <f>IF($B37="no","",IF((OR(ISBLANK('E. Strategy'!P5),'E. Strategy'!P5="Select answer")),"",'E. Strategy'!P5))</f>
        <v/>
      </c>
      <c r="Q37" s="158" t="str">
        <f>IF($B37="no","",IF((OR(ISBLANK('E. Strategy'!Q5),'E. Strategy'!Q5="Select answer")),"",'E. Strategy'!Q5))</f>
        <v/>
      </c>
      <c r="R37" s="158" t="str">
        <f>IF($B37="no","",IF((OR(ISBLANK('E. Strategy'!R5),'E. Strategy'!R5="Select answer")),"",'E. Strategy'!R5))</f>
        <v/>
      </c>
      <c r="S37" s="158" t="str">
        <f>IF($B37="no","",IF((OR(ISBLANK('E. Strategy'!S5),'E. Strategy'!S5="Select answer")),"",'E. Strategy'!S5))</f>
        <v/>
      </c>
      <c r="T37" s="158" t="str">
        <f>IF($B37="no","",IF((OR(ISBLANK('E. Strategy'!T5),'E. Strategy'!T5="Select answer")),"",'E. Strategy'!T5))</f>
        <v/>
      </c>
      <c r="U37" s="158" t="str">
        <f>IF($B37="no","",IF((OR(ISBLANK('E. Strategy'!U5),'E. Strategy'!U5="Select answer")),"",'E. Strategy'!U5))</f>
        <v/>
      </c>
      <c r="V37" s="158" t="str">
        <f>IF($B37="no","",IF((OR(ISBLANK('E. Strategy'!V5),'E. Strategy'!V5="Select answer")),"",'E. Strategy'!V5))</f>
        <v/>
      </c>
      <c r="W37" s="158" t="str">
        <f>IF($B37="no","",IF((OR(ISBLANK('E. Strategy'!W5),'E. Strategy'!W5="Select answer")),"",'E. Strategy'!W5))</f>
        <v/>
      </c>
      <c r="X37" s="158" t="str">
        <f>IF($B37="no","",IF((OR(ISBLANK('E. Strategy'!X5),'E. Strategy'!X5="Select answer")),"",'E. Strategy'!X5))</f>
        <v/>
      </c>
      <c r="Y37" s="158" t="str">
        <f>IF($B37="no","",IF((OR(ISBLANK('E. Strategy'!Y5),'E. Strategy'!Y5="Select answer")),"",'E. Strategy'!Y5))</f>
        <v/>
      </c>
      <c r="Z37" s="158" t="str">
        <f>IF($B37="no","",IF((OR(ISBLANK('E. Strategy'!Z5),'E. Strategy'!Z5="Select answer")),"",'E. Strategy'!Z5))</f>
        <v/>
      </c>
      <c r="AA37" s="158" t="str">
        <f>IF($B37="no","",IF((OR(ISBLANK('E. Strategy'!AA5),'E. Strategy'!AA5="Select answer")),"",'E. Strategy'!AA5))</f>
        <v/>
      </c>
    </row>
    <row r="38" spans="1:27" hidden="1">
      <c r="A38" s="119" t="s">
        <v>1408</v>
      </c>
      <c r="B38" s="125" t="s">
        <v>1021</v>
      </c>
      <c r="C38" s="158" t="str">
        <f>IF($B38="no","",IF((OR(ISBLANK('E. Strategy'!C6),'E. Strategy'!C6="Select answer")),"",'E. Strategy'!C6))</f>
        <v>5 - To a very large degree</v>
      </c>
      <c r="D38" s="158" t="str">
        <f>IF($B38="no","",IF((OR(ISBLANK('E. Strategy'!D6),'E. Strategy'!D6="Select answer")),"",'E. Strategy'!D6))</f>
        <v>5 - To a very large degree</v>
      </c>
      <c r="E38" s="158" t="str">
        <f>IF($B38="no","",IF((OR(ISBLANK('E. Strategy'!E6),'E. Strategy'!E6="Select answer")),"",'E. Strategy'!E6))</f>
        <v/>
      </c>
      <c r="F38" s="158" t="str">
        <f>IF($B38="no","",IF((OR(ISBLANK('E. Strategy'!F6),'E. Strategy'!F6="Select answer")),"",'E. Strategy'!F6))</f>
        <v/>
      </c>
      <c r="G38" s="158" t="str">
        <f>IF($B38="no","",IF((OR(ISBLANK('E. Strategy'!G6),'E. Strategy'!G6="Select answer")),"",'E. Strategy'!G6))</f>
        <v/>
      </c>
      <c r="H38" s="158" t="str">
        <f>IF($B38="no","",IF((OR(ISBLANK('E. Strategy'!H6),'E. Strategy'!H6="Select answer")),"",'E. Strategy'!H6))</f>
        <v/>
      </c>
      <c r="I38" s="158" t="str">
        <f>IF($B38="no","",IF((OR(ISBLANK('E. Strategy'!I6),'E. Strategy'!I6="Select answer")),"",'E. Strategy'!I6))</f>
        <v/>
      </c>
      <c r="J38" s="158" t="str">
        <f>IF($B38="no","",IF((OR(ISBLANK('E. Strategy'!J6),'E. Strategy'!J6="Select answer")),"",'E. Strategy'!J6))</f>
        <v/>
      </c>
      <c r="K38" s="158" t="str">
        <f>IF($B38="no","",IF((OR(ISBLANK('E. Strategy'!K6),'E. Strategy'!K6="Select answer")),"",'E. Strategy'!K6))</f>
        <v/>
      </c>
      <c r="L38" s="158" t="str">
        <f>IF($B38="no","",IF((OR(ISBLANK('E. Strategy'!L6),'E. Strategy'!L6="Select answer")),"",'E. Strategy'!L6))</f>
        <v/>
      </c>
      <c r="M38" s="158" t="str">
        <f>IF($B38="no","",IF((OR(ISBLANK('E. Strategy'!M6),'E. Strategy'!M6="Select answer")),"",'E. Strategy'!M6))</f>
        <v/>
      </c>
      <c r="N38" s="158" t="str">
        <f>IF($B38="no","",IF((OR(ISBLANK('E. Strategy'!N6),'E. Strategy'!N6="Select answer")),"",'E. Strategy'!N6))</f>
        <v/>
      </c>
      <c r="O38" s="158" t="str">
        <f>IF($B38="no","",IF((OR(ISBLANK('E. Strategy'!O6),'E. Strategy'!O6="Select answer")),"",'E. Strategy'!O6))</f>
        <v/>
      </c>
      <c r="P38" s="158" t="str">
        <f>IF($B38="no","",IF((OR(ISBLANK('E. Strategy'!P6),'E. Strategy'!P6="Select answer")),"",'E. Strategy'!P6))</f>
        <v/>
      </c>
      <c r="Q38" s="158" t="str">
        <f>IF($B38="no","",IF((OR(ISBLANK('E. Strategy'!Q6),'E. Strategy'!Q6="Select answer")),"",'E. Strategy'!Q6))</f>
        <v/>
      </c>
      <c r="R38" s="158" t="str">
        <f>IF($B38="no","",IF((OR(ISBLANK('E. Strategy'!R6),'E. Strategy'!R6="Select answer")),"",'E. Strategy'!R6))</f>
        <v/>
      </c>
      <c r="S38" s="158" t="str">
        <f>IF($B38="no","",IF((OR(ISBLANK('E. Strategy'!S6),'E. Strategy'!S6="Select answer")),"",'E. Strategy'!S6))</f>
        <v/>
      </c>
      <c r="T38" s="158" t="str">
        <f>IF($B38="no","",IF((OR(ISBLANK('E. Strategy'!T6),'E. Strategy'!T6="Select answer")),"",'E. Strategy'!T6))</f>
        <v/>
      </c>
      <c r="U38" s="158" t="str">
        <f>IF($B38="no","",IF((OR(ISBLANK('E. Strategy'!U6),'E. Strategy'!U6="Select answer")),"",'E. Strategy'!U6))</f>
        <v/>
      </c>
      <c r="V38" s="158" t="str">
        <f>IF($B38="no","",IF((OR(ISBLANK('E. Strategy'!V6),'E. Strategy'!V6="Select answer")),"",'E. Strategy'!V6))</f>
        <v/>
      </c>
      <c r="W38" s="158" t="str">
        <f>IF($B38="no","",IF((OR(ISBLANK('E. Strategy'!W6),'E. Strategy'!W6="Select answer")),"",'E. Strategy'!W6))</f>
        <v/>
      </c>
      <c r="X38" s="158" t="str">
        <f>IF($B38="no","",IF((OR(ISBLANK('E. Strategy'!X6),'E. Strategy'!X6="Select answer")),"",'E. Strategy'!X6))</f>
        <v/>
      </c>
      <c r="Y38" s="158" t="str">
        <f>IF($B38="no","",IF((OR(ISBLANK('E. Strategy'!Y6),'E. Strategy'!Y6="Select answer")),"",'E. Strategy'!Y6))</f>
        <v/>
      </c>
      <c r="Z38" s="158" t="str">
        <f>IF($B38="no","",IF((OR(ISBLANK('E. Strategy'!Z6),'E. Strategy'!Z6="Select answer")),"",'E. Strategy'!Z6))</f>
        <v/>
      </c>
      <c r="AA38" s="158" t="str">
        <f>IF($B38="no","",IF((OR(ISBLANK('E. Strategy'!AA6),'E. Strategy'!AA6="Select answer")),"",'E. Strategy'!AA6))</f>
        <v/>
      </c>
    </row>
    <row r="39" spans="1:27" hidden="1">
      <c r="A39" s="119" t="s">
        <v>1410</v>
      </c>
      <c r="B39" s="125" t="s">
        <v>1021</v>
      </c>
      <c r="C39" s="158" t="str">
        <f>IF($B39="no","",IF((OR(ISBLANK('E. Strategy'!C7),'E. Strategy'!C7="Select answer")),"",'E. Strategy'!C7))</f>
        <v>1 - No</v>
      </c>
      <c r="D39" s="158" t="str">
        <f>IF($B39="no","",IF((OR(ISBLANK('E. Strategy'!D7),'E. Strategy'!D7="Select answer")),"",'E. Strategy'!D7))</f>
        <v>4 - To a large degree</v>
      </c>
      <c r="E39" s="158" t="str">
        <f>IF($B39="no","",IF((OR(ISBLANK('E. Strategy'!E7),'E. Strategy'!E7="Select answer")),"",'E. Strategy'!E7))</f>
        <v/>
      </c>
      <c r="F39" s="158" t="str">
        <f>IF($B39="no","",IF((OR(ISBLANK('E. Strategy'!F7),'E. Strategy'!F7="Select answer")),"",'E. Strategy'!F7))</f>
        <v/>
      </c>
      <c r="G39" s="158" t="str">
        <f>IF($B39="no","",IF((OR(ISBLANK('E. Strategy'!G7),'E. Strategy'!G7="Select answer")),"",'E. Strategy'!G7))</f>
        <v/>
      </c>
      <c r="H39" s="158" t="str">
        <f>IF($B39="no","",IF((OR(ISBLANK('E. Strategy'!H7),'E. Strategy'!H7="Select answer")),"",'E. Strategy'!H7))</f>
        <v/>
      </c>
      <c r="I39" s="158" t="str">
        <f>IF($B39="no","",IF((OR(ISBLANK('E. Strategy'!I7),'E. Strategy'!I7="Select answer")),"",'E. Strategy'!I7))</f>
        <v/>
      </c>
      <c r="J39" s="158" t="str">
        <f>IF($B39="no","",IF((OR(ISBLANK('E. Strategy'!J7),'E. Strategy'!J7="Select answer")),"",'E. Strategy'!J7))</f>
        <v/>
      </c>
      <c r="K39" s="158" t="str">
        <f>IF($B39="no","",IF((OR(ISBLANK('E. Strategy'!K7),'E. Strategy'!K7="Select answer")),"",'E. Strategy'!K7))</f>
        <v/>
      </c>
      <c r="L39" s="158" t="str">
        <f>IF($B39="no","",IF((OR(ISBLANK('E. Strategy'!L7),'E. Strategy'!L7="Select answer")),"",'E. Strategy'!L7))</f>
        <v/>
      </c>
      <c r="M39" s="158" t="str">
        <f>IF($B39="no","",IF((OR(ISBLANK('E. Strategy'!M7),'E. Strategy'!M7="Select answer")),"",'E. Strategy'!M7))</f>
        <v/>
      </c>
      <c r="N39" s="158" t="str">
        <f>IF($B39="no","",IF((OR(ISBLANK('E. Strategy'!N7),'E. Strategy'!N7="Select answer")),"",'E. Strategy'!N7))</f>
        <v/>
      </c>
      <c r="O39" s="158" t="str">
        <f>IF($B39="no","",IF((OR(ISBLANK('E. Strategy'!O7),'E. Strategy'!O7="Select answer")),"",'E. Strategy'!O7))</f>
        <v/>
      </c>
      <c r="P39" s="158" t="str">
        <f>IF($B39="no","",IF((OR(ISBLANK('E. Strategy'!P7),'E. Strategy'!P7="Select answer")),"",'E. Strategy'!P7))</f>
        <v/>
      </c>
      <c r="Q39" s="158" t="str">
        <f>IF($B39="no","",IF((OR(ISBLANK('E. Strategy'!Q7),'E. Strategy'!Q7="Select answer")),"",'E. Strategy'!Q7))</f>
        <v/>
      </c>
      <c r="R39" s="158" t="str">
        <f>IF($B39="no","",IF((OR(ISBLANK('E. Strategy'!R7),'E. Strategy'!R7="Select answer")),"",'E. Strategy'!R7))</f>
        <v/>
      </c>
      <c r="S39" s="158" t="str">
        <f>IF($B39="no","",IF((OR(ISBLANK('E. Strategy'!S7),'E. Strategy'!S7="Select answer")),"",'E. Strategy'!S7))</f>
        <v/>
      </c>
      <c r="T39" s="158" t="str">
        <f>IF($B39="no","",IF((OR(ISBLANK('E. Strategy'!T7),'E. Strategy'!T7="Select answer")),"",'E. Strategy'!T7))</f>
        <v/>
      </c>
      <c r="U39" s="158" t="str">
        <f>IF($B39="no","",IF((OR(ISBLANK('E. Strategy'!U7),'E. Strategy'!U7="Select answer")),"",'E. Strategy'!U7))</f>
        <v/>
      </c>
      <c r="V39" s="158" t="str">
        <f>IF($B39="no","",IF((OR(ISBLANK('E. Strategy'!V7),'E. Strategy'!V7="Select answer")),"",'E. Strategy'!V7))</f>
        <v/>
      </c>
      <c r="W39" s="158" t="str">
        <f>IF($B39="no","",IF((OR(ISBLANK('E. Strategy'!W7),'E. Strategy'!W7="Select answer")),"",'E. Strategy'!W7))</f>
        <v/>
      </c>
      <c r="X39" s="158" t="str">
        <f>IF($B39="no","",IF((OR(ISBLANK('E. Strategy'!X7),'E. Strategy'!X7="Select answer")),"",'E. Strategy'!X7))</f>
        <v/>
      </c>
      <c r="Y39" s="158" t="str">
        <f>IF($B39="no","",IF((OR(ISBLANK('E. Strategy'!Y7),'E. Strategy'!Y7="Select answer")),"",'E. Strategy'!Y7))</f>
        <v/>
      </c>
      <c r="Z39" s="158" t="str">
        <f>IF($B39="no","",IF((OR(ISBLANK('E. Strategy'!Z7),'E. Strategy'!Z7="Select answer")),"",'E. Strategy'!Z7))</f>
        <v/>
      </c>
      <c r="AA39" s="158" t="str">
        <f>IF($B39="no","",IF((OR(ISBLANK('E. Strategy'!AA7),'E. Strategy'!AA7="Select answer")),"",'E. Strategy'!AA7))</f>
        <v/>
      </c>
    </row>
    <row r="40" spans="1:27" hidden="1">
      <c r="A40" s="119" t="s">
        <v>1412</v>
      </c>
      <c r="B40" s="125" t="s">
        <v>1021</v>
      </c>
      <c r="C40" s="158" t="str">
        <f>IF($B40="no","",IF((OR(ISBLANK('E. Strategy'!C8),'E. Strategy'!C8="Select answer")),"",'E. Strategy'!C8))</f>
        <v>2 - To a minor degree</v>
      </c>
      <c r="D40" s="158" t="str">
        <f>IF($B40="no","",IF((OR(ISBLANK('E. Strategy'!D8),'E. Strategy'!D8="Select answer")),"",'E. Strategy'!D8))</f>
        <v>3 - To some degree</v>
      </c>
      <c r="E40" s="158" t="str">
        <f>IF($B40="no","",IF((OR(ISBLANK('E. Strategy'!E8),'E. Strategy'!E8="Select answer")),"",'E. Strategy'!E8))</f>
        <v/>
      </c>
      <c r="F40" s="158" t="str">
        <f>IF($B40="no","",IF((OR(ISBLANK('E. Strategy'!F8),'E. Strategy'!F8="Select answer")),"",'E. Strategy'!F8))</f>
        <v/>
      </c>
      <c r="G40" s="158" t="str">
        <f>IF($B40="no","",IF((OR(ISBLANK('E. Strategy'!G8),'E. Strategy'!G8="Select answer")),"",'E. Strategy'!G8))</f>
        <v/>
      </c>
      <c r="H40" s="158" t="str">
        <f>IF($B40="no","",IF((OR(ISBLANK('E. Strategy'!H8),'E. Strategy'!H8="Select answer")),"",'E. Strategy'!H8))</f>
        <v/>
      </c>
      <c r="I40" s="158" t="str">
        <f>IF($B40="no","",IF((OR(ISBLANK('E. Strategy'!I8),'E. Strategy'!I8="Select answer")),"",'E. Strategy'!I8))</f>
        <v/>
      </c>
      <c r="J40" s="158" t="str">
        <f>IF($B40="no","",IF((OR(ISBLANK('E. Strategy'!J8),'E. Strategy'!J8="Select answer")),"",'E. Strategy'!J8))</f>
        <v/>
      </c>
      <c r="K40" s="158" t="str">
        <f>IF($B40="no","",IF((OR(ISBLANK('E. Strategy'!K8),'E. Strategy'!K8="Select answer")),"",'E. Strategy'!K8))</f>
        <v/>
      </c>
      <c r="L40" s="158" t="str">
        <f>IF($B40="no","",IF((OR(ISBLANK('E. Strategy'!L8),'E. Strategy'!L8="Select answer")),"",'E. Strategy'!L8))</f>
        <v/>
      </c>
      <c r="M40" s="158" t="str">
        <f>IF($B40="no","",IF((OR(ISBLANK('E. Strategy'!M8),'E. Strategy'!M8="Select answer")),"",'E. Strategy'!M8))</f>
        <v/>
      </c>
      <c r="N40" s="158" t="str">
        <f>IF($B40="no","",IF((OR(ISBLANK('E. Strategy'!N8),'E. Strategy'!N8="Select answer")),"",'E. Strategy'!N8))</f>
        <v/>
      </c>
      <c r="O40" s="158" t="str">
        <f>IF($B40="no","",IF((OR(ISBLANK('E. Strategy'!O8),'E. Strategy'!O8="Select answer")),"",'E. Strategy'!O8))</f>
        <v/>
      </c>
      <c r="P40" s="158" t="str">
        <f>IF($B40="no","",IF((OR(ISBLANK('E. Strategy'!P8),'E. Strategy'!P8="Select answer")),"",'E. Strategy'!P8))</f>
        <v/>
      </c>
      <c r="Q40" s="158" t="str">
        <f>IF($B40="no","",IF((OR(ISBLANK('E. Strategy'!Q8),'E. Strategy'!Q8="Select answer")),"",'E. Strategy'!Q8))</f>
        <v/>
      </c>
      <c r="R40" s="158" t="str">
        <f>IF($B40="no","",IF((OR(ISBLANK('E. Strategy'!R8),'E. Strategy'!R8="Select answer")),"",'E. Strategy'!R8))</f>
        <v/>
      </c>
      <c r="S40" s="158" t="str">
        <f>IF($B40="no","",IF((OR(ISBLANK('E. Strategy'!S8),'E. Strategy'!S8="Select answer")),"",'E. Strategy'!S8))</f>
        <v/>
      </c>
      <c r="T40" s="158" t="str">
        <f>IF($B40="no","",IF((OR(ISBLANK('E. Strategy'!T8),'E. Strategy'!T8="Select answer")),"",'E. Strategy'!T8))</f>
        <v/>
      </c>
      <c r="U40" s="158" t="str">
        <f>IF($B40="no","",IF((OR(ISBLANK('E. Strategy'!U8),'E. Strategy'!U8="Select answer")),"",'E. Strategy'!U8))</f>
        <v/>
      </c>
      <c r="V40" s="158" t="str">
        <f>IF($B40="no","",IF((OR(ISBLANK('E. Strategy'!V8),'E. Strategy'!V8="Select answer")),"",'E. Strategy'!V8))</f>
        <v/>
      </c>
      <c r="W40" s="158" t="str">
        <f>IF($B40="no","",IF((OR(ISBLANK('E. Strategy'!W8),'E. Strategy'!W8="Select answer")),"",'E. Strategy'!W8))</f>
        <v/>
      </c>
      <c r="X40" s="158" t="str">
        <f>IF($B40="no","",IF((OR(ISBLANK('E. Strategy'!X8),'E. Strategy'!X8="Select answer")),"",'E. Strategy'!X8))</f>
        <v/>
      </c>
      <c r="Y40" s="158" t="str">
        <f>IF($B40="no","",IF((OR(ISBLANK('E. Strategy'!Y8),'E. Strategy'!Y8="Select answer")),"",'E. Strategy'!Y8))</f>
        <v/>
      </c>
      <c r="Z40" s="158" t="str">
        <f>IF($B40="no","",IF((OR(ISBLANK('E. Strategy'!Z8),'E. Strategy'!Z8="Select answer")),"",'E. Strategy'!Z8))</f>
        <v/>
      </c>
      <c r="AA40" s="158" t="str">
        <f>IF($B40="no","",IF((OR(ISBLANK('E. Strategy'!AA8),'E. Strategy'!AA8="Select answer")),"",'E. Strategy'!AA8))</f>
        <v/>
      </c>
    </row>
    <row r="41" spans="1:27" hidden="1">
      <c r="A41" s="120" t="s">
        <v>1414</v>
      </c>
      <c r="B41" s="125" t="s">
        <v>1021</v>
      </c>
      <c r="C41" s="158" t="str">
        <f>IF($B41="no","",IF((OR(ISBLANK('E. Strategy'!C9),'E. Strategy'!C9="Select answer")),"",'E. Strategy'!C9))</f>
        <v>3 - To some degree</v>
      </c>
      <c r="D41" s="158" t="str">
        <f>IF($B41="no","",IF((OR(ISBLANK('E. Strategy'!D9),'E. Strategy'!D9="Select answer")),"",'E. Strategy'!D9))</f>
        <v>2 - To a minor degree</v>
      </c>
      <c r="E41" s="158" t="str">
        <f>IF($B41="no","",IF((OR(ISBLANK('E. Strategy'!E9),'E. Strategy'!E9="Select answer")),"",'E. Strategy'!E9))</f>
        <v/>
      </c>
      <c r="F41" s="158" t="str">
        <f>IF($B41="no","",IF((OR(ISBLANK('E. Strategy'!F9),'E. Strategy'!F9="Select answer")),"",'E. Strategy'!F9))</f>
        <v/>
      </c>
      <c r="G41" s="158" t="str">
        <f>IF($B41="no","",IF((OR(ISBLANK('E. Strategy'!G9),'E. Strategy'!G9="Select answer")),"",'E. Strategy'!G9))</f>
        <v/>
      </c>
      <c r="H41" s="158" t="str">
        <f>IF($B41="no","",IF((OR(ISBLANK('E. Strategy'!H9),'E. Strategy'!H9="Select answer")),"",'E. Strategy'!H9))</f>
        <v/>
      </c>
      <c r="I41" s="158" t="str">
        <f>IF($B41="no","",IF((OR(ISBLANK('E. Strategy'!I9),'E. Strategy'!I9="Select answer")),"",'E. Strategy'!I9))</f>
        <v/>
      </c>
      <c r="J41" s="158" t="str">
        <f>IF($B41="no","",IF((OR(ISBLANK('E. Strategy'!J9),'E. Strategy'!J9="Select answer")),"",'E. Strategy'!J9))</f>
        <v/>
      </c>
      <c r="K41" s="158" t="str">
        <f>IF($B41="no","",IF((OR(ISBLANK('E. Strategy'!K9),'E. Strategy'!K9="Select answer")),"",'E. Strategy'!K9))</f>
        <v/>
      </c>
      <c r="L41" s="158" t="str">
        <f>IF($B41="no","",IF((OR(ISBLANK('E. Strategy'!L9),'E. Strategy'!L9="Select answer")),"",'E. Strategy'!L9))</f>
        <v/>
      </c>
      <c r="M41" s="158" t="str">
        <f>IF($B41="no","",IF((OR(ISBLANK('E. Strategy'!M9),'E. Strategy'!M9="Select answer")),"",'E. Strategy'!M9))</f>
        <v/>
      </c>
      <c r="N41" s="158" t="str">
        <f>IF($B41="no","",IF((OR(ISBLANK('E. Strategy'!N9),'E. Strategy'!N9="Select answer")),"",'E. Strategy'!N9))</f>
        <v/>
      </c>
      <c r="O41" s="158" t="str">
        <f>IF($B41="no","",IF((OR(ISBLANK('E. Strategy'!O9),'E. Strategy'!O9="Select answer")),"",'E. Strategy'!O9))</f>
        <v/>
      </c>
      <c r="P41" s="158" t="str">
        <f>IF($B41="no","",IF((OR(ISBLANK('E. Strategy'!P9),'E. Strategy'!P9="Select answer")),"",'E. Strategy'!P9))</f>
        <v/>
      </c>
      <c r="Q41" s="158" t="str">
        <f>IF($B41="no","",IF((OR(ISBLANK('E. Strategy'!Q9),'E. Strategy'!Q9="Select answer")),"",'E. Strategy'!Q9))</f>
        <v/>
      </c>
      <c r="R41" s="158" t="str">
        <f>IF($B41="no","",IF((OR(ISBLANK('E. Strategy'!R9),'E. Strategy'!R9="Select answer")),"",'E. Strategy'!R9))</f>
        <v/>
      </c>
      <c r="S41" s="158" t="str">
        <f>IF($B41="no","",IF((OR(ISBLANK('E. Strategy'!S9),'E. Strategy'!S9="Select answer")),"",'E. Strategy'!S9))</f>
        <v/>
      </c>
      <c r="T41" s="158" t="str">
        <f>IF($B41="no","",IF((OR(ISBLANK('E. Strategy'!T9),'E. Strategy'!T9="Select answer")),"",'E. Strategy'!T9))</f>
        <v/>
      </c>
      <c r="U41" s="158" t="str">
        <f>IF($B41="no","",IF((OR(ISBLANK('E. Strategy'!U9),'E. Strategy'!U9="Select answer")),"",'E. Strategy'!U9))</f>
        <v/>
      </c>
      <c r="V41" s="158" t="str">
        <f>IF($B41="no","",IF((OR(ISBLANK('E. Strategy'!V9),'E. Strategy'!V9="Select answer")),"",'E. Strategy'!V9))</f>
        <v/>
      </c>
      <c r="W41" s="158" t="str">
        <f>IF($B41="no","",IF((OR(ISBLANK('E. Strategy'!W9),'E. Strategy'!W9="Select answer")),"",'E. Strategy'!W9))</f>
        <v/>
      </c>
      <c r="X41" s="158" t="str">
        <f>IF($B41="no","",IF((OR(ISBLANK('E. Strategy'!X9),'E. Strategy'!X9="Select answer")),"",'E. Strategy'!X9))</f>
        <v/>
      </c>
      <c r="Y41" s="158" t="str">
        <f>IF($B41="no","",IF((OR(ISBLANK('E. Strategy'!Y9),'E. Strategy'!Y9="Select answer")),"",'E. Strategy'!Y9))</f>
        <v/>
      </c>
      <c r="Z41" s="158" t="str">
        <f>IF($B41="no","",IF((OR(ISBLANK('E. Strategy'!Z9),'E. Strategy'!Z9="Select answer")),"",'E. Strategy'!Z9))</f>
        <v/>
      </c>
      <c r="AA41" s="158" t="str">
        <f>IF($B41="no","",IF((OR(ISBLANK('E. Strategy'!AA9),'E. Strategy'!AA9="Select answer")),"",'E. Strategy'!AA9))</f>
        <v/>
      </c>
    </row>
    <row r="42" spans="1:27" ht="15" thickBot="1">
      <c r="A42" s="20"/>
    </row>
    <row r="43" spans="1:27" ht="15" thickBot="1">
      <c r="A43" s="227" t="s">
        <v>1065</v>
      </c>
      <c r="B43" s="228"/>
      <c r="C43" s="98"/>
      <c r="D43" s="97"/>
      <c r="E43" s="97"/>
      <c r="F43" s="97"/>
      <c r="G43" s="97"/>
      <c r="H43" s="97"/>
      <c r="I43" s="97"/>
      <c r="J43" s="97"/>
      <c r="K43" s="97"/>
      <c r="L43" s="97"/>
      <c r="M43" s="97"/>
      <c r="N43" s="97"/>
      <c r="O43" s="97"/>
      <c r="P43" s="97"/>
      <c r="Q43" s="97"/>
      <c r="R43" s="97"/>
      <c r="S43" s="97"/>
      <c r="T43" s="97"/>
      <c r="U43" s="97"/>
      <c r="V43" s="97"/>
      <c r="W43" s="97"/>
      <c r="X43" s="97"/>
      <c r="Y43" s="97"/>
      <c r="Z43" s="97"/>
      <c r="AA43" s="97"/>
    </row>
    <row r="44" spans="1:27">
      <c r="A44" s="20"/>
    </row>
    <row r="45" spans="1:27">
      <c r="A45" s="20"/>
    </row>
    <row r="46" spans="1:27">
      <c r="A46" s="20"/>
    </row>
    <row r="47" spans="1:27">
      <c r="A47" s="20"/>
    </row>
  </sheetData>
  <sheetProtection formatCells="0" formatColumns="0" formatRows="0" sort="0" autoFilter="0"/>
  <protectedRanges>
    <protectedRange sqref="C43:AA43" name="date"/>
  </protectedRanges>
  <autoFilter ref="A1:AA41" xr:uid="{559C4DD4-4C66-445B-8849-F364410FDBF0}">
    <filterColumn colId="1">
      <filters>
        <filter val="yes"/>
      </filters>
    </filterColumn>
  </autoFilter>
  <mergeCells count="1">
    <mergeCell ref="A43:B43"/>
  </mergeCells>
  <phoneticPr fontId="22" type="noConversion"/>
  <conditionalFormatting sqref="C2:AA41">
    <cfRule type="containsText" dxfId="86" priority="25" operator="containsText" text="1 -">
      <formula>NOT(ISERROR(SEARCH("1 -",C2)))</formula>
    </cfRule>
    <cfRule type="containsText" dxfId="85" priority="26" operator="containsText" text="2 -">
      <formula>NOT(ISERROR(SEARCH("2 -",C2)))</formula>
    </cfRule>
    <cfRule type="containsText" dxfId="84" priority="27" operator="containsText" text="3 -">
      <formula>NOT(ISERROR(SEARCH("3 -",C2)))</formula>
    </cfRule>
    <cfRule type="containsText" dxfId="83" priority="28" operator="containsText" text="4 -">
      <formula>NOT(ISERROR(SEARCH("4 -",C2)))</formula>
    </cfRule>
    <cfRule type="containsText" dxfId="82" priority="29" operator="containsText" text="5 -">
      <formula>NOT(ISERROR(SEARCH("5 -",C2)))</formula>
    </cfRule>
  </conditionalFormatting>
  <conditionalFormatting sqref="C14:AA14">
    <cfRule type="expression" dxfId="81" priority="4" stopIfTrue="1">
      <formula>$B$14="no"</formula>
    </cfRule>
  </conditionalFormatting>
  <conditionalFormatting sqref="C20:AA21">
    <cfRule type="expression" dxfId="75" priority="3" stopIfTrue="1">
      <formula>$B20="no"</formula>
    </cfRule>
  </conditionalFormatting>
  <conditionalFormatting sqref="C24:AA24">
    <cfRule type="expression" dxfId="69" priority="2" stopIfTrue="1">
      <formula>$B$24="no"</formula>
    </cfRule>
  </conditionalFormatting>
  <conditionalFormatting sqref="C28:AA31">
    <cfRule type="expression" dxfId="63" priority="1" stopIfTrue="1">
      <formula>$B28="no"</formula>
    </cfRule>
  </conditionalFormatting>
  <pageMargins left="0.70866141732283472" right="0.70866141732283472" top="0.74803149606299213" bottom="0.74803149606299213" header="0.31496062992125984" footer="0.31496062992125984"/>
  <pageSetup paperSize="9" fitToWidth="0" orientation="landscape" horizontalDpi="200" verticalDpi="200" r:id="rId1"/>
  <extLst>
    <ext xmlns:x14="http://schemas.microsoft.com/office/spreadsheetml/2009/9/main" uri="{78C0D931-6437-407d-A8EE-F0AAD7539E65}">
      <x14:conditionalFormattings>
        <x14:conditionalFormatting xmlns:xm="http://schemas.microsoft.com/office/excel/2006/main">
          <x14:cfRule type="expression" priority="20" id="{E3FE1CF1-1398-45E1-BC52-DFD58EF39A41}">
            <xm:f>Points!C$20=1</xm:f>
            <x14:dxf>
              <font>
                <color rgb="FFFFFFFF"/>
              </font>
              <fill>
                <patternFill>
                  <bgColor theme="3" tint="-0.24994659260841701"/>
                </patternFill>
              </fill>
            </x14:dxf>
          </x14:cfRule>
          <x14:cfRule type="expression" priority="21" id="{4A4F07FC-A3CC-4639-A918-B87653A403CC}">
            <xm:f>Points!C$20=2</xm:f>
            <x14:dxf>
              <font>
                <color rgb="FFFFFFFF"/>
              </font>
              <fill>
                <patternFill>
                  <bgColor theme="3"/>
                </patternFill>
              </fill>
            </x14:dxf>
          </x14:cfRule>
          <x14:cfRule type="expression" priority="22" id="{49975D90-0877-4478-BFDC-FE6CAB5A6A01}">
            <xm:f>Points!C$20=3</xm:f>
            <x14:dxf>
              <fill>
                <patternFill>
                  <bgColor theme="3" tint="0.39994506668294322"/>
                </patternFill>
              </fill>
            </x14:dxf>
          </x14:cfRule>
          <x14:cfRule type="expression" priority="23" id="{37EA9554-F03D-4E4E-A6D6-0CD04B96DA1E}">
            <xm:f>Points!C$20=4</xm:f>
            <x14:dxf>
              <fill>
                <patternFill>
                  <bgColor theme="3" tint="0.59996337778862885"/>
                </patternFill>
              </fill>
            </x14:dxf>
          </x14:cfRule>
          <x14:cfRule type="expression" priority="24" id="{A4C48061-D49A-4DCA-B031-23B4BA7F36C4}">
            <xm:f>Points!C$20=5</xm:f>
            <x14:dxf>
              <fill>
                <patternFill>
                  <bgColor theme="3" tint="0.79998168889431442"/>
                </patternFill>
              </fill>
            </x14:dxf>
          </x14:cfRule>
          <xm:sqref>C14:AA14</xm:sqref>
        </x14:conditionalFormatting>
        <x14:conditionalFormatting xmlns:xm="http://schemas.microsoft.com/office/excel/2006/main">
          <x14:cfRule type="expression" priority="15" id="{A7BCC476-36E7-4F4F-A4A7-0AE7917C9DBF}">
            <xm:f>Points!C30=1</xm:f>
            <x14:dxf>
              <font>
                <color rgb="FFFFFFFF"/>
              </font>
              <fill>
                <patternFill>
                  <bgColor theme="3" tint="-0.24994659260841701"/>
                </patternFill>
              </fill>
            </x14:dxf>
          </x14:cfRule>
          <x14:cfRule type="expression" priority="16" id="{60C3488F-449C-45E4-910E-39BF77F7987D}">
            <xm:f>Points!C30=2</xm:f>
            <x14:dxf>
              <font>
                <color rgb="FFFFFFFF"/>
              </font>
              <fill>
                <patternFill>
                  <bgColor theme="3"/>
                </patternFill>
              </fill>
            </x14:dxf>
          </x14:cfRule>
          <x14:cfRule type="expression" priority="17" id="{B3A19ABA-9A5D-4C0D-B903-6CC522DC0C28}">
            <xm:f>Points!C30=3</xm:f>
            <x14:dxf>
              <fill>
                <patternFill>
                  <bgColor theme="3" tint="0.39994506668294322"/>
                </patternFill>
              </fill>
            </x14:dxf>
          </x14:cfRule>
          <x14:cfRule type="expression" priority="18" id="{01F7592E-DC7F-4C54-BDAB-A583D9473741}">
            <xm:f>Points!C30=4</xm:f>
            <x14:dxf>
              <fill>
                <patternFill>
                  <bgColor theme="3" tint="0.59996337778862885"/>
                </patternFill>
              </fill>
            </x14:dxf>
          </x14:cfRule>
          <x14:cfRule type="expression" priority="19" id="{C5C77E0B-1E7F-4A56-9213-B07E4DD52447}">
            <xm:f>Points!C30=5</xm:f>
            <x14:dxf>
              <fill>
                <patternFill>
                  <bgColor theme="3" tint="0.79998168889431442"/>
                </patternFill>
              </fill>
            </x14:dxf>
          </x14:cfRule>
          <xm:sqref>C20:AA21</xm:sqref>
        </x14:conditionalFormatting>
        <x14:conditionalFormatting xmlns:xm="http://schemas.microsoft.com/office/excel/2006/main">
          <x14:cfRule type="expression" priority="10" id="{06C10107-9E32-45F4-97AB-8DA85B887B78}">
            <xm:f>Points!C$34=1</xm:f>
            <x14:dxf>
              <font>
                <color rgb="FFFFFFFF"/>
              </font>
              <fill>
                <patternFill>
                  <bgColor theme="3" tint="-0.24994659260841701"/>
                </patternFill>
              </fill>
            </x14:dxf>
          </x14:cfRule>
          <x14:cfRule type="expression" priority="11" id="{8839AACB-EB64-4611-BD22-8AD33C6B0975}">
            <xm:f>Points!C$34=2</xm:f>
            <x14:dxf>
              <font>
                <color rgb="FFFFFFFF"/>
              </font>
              <fill>
                <patternFill>
                  <bgColor theme="3"/>
                </patternFill>
              </fill>
            </x14:dxf>
          </x14:cfRule>
          <x14:cfRule type="expression" priority="12" id="{5CF0A3A1-5400-4B37-9643-2323A42AF774}">
            <xm:f>Points!C$34=3</xm:f>
            <x14:dxf>
              <fill>
                <patternFill>
                  <bgColor theme="3" tint="0.39994506668294322"/>
                </patternFill>
              </fill>
            </x14:dxf>
          </x14:cfRule>
          <x14:cfRule type="expression" priority="13" id="{EA9301C6-2A8F-4354-B406-FA43937D4FCA}">
            <xm:f>Points!C$34=4</xm:f>
            <x14:dxf>
              <fill>
                <patternFill>
                  <bgColor theme="3" tint="0.59996337778862885"/>
                </patternFill>
              </fill>
            </x14:dxf>
          </x14:cfRule>
          <x14:cfRule type="expression" priority="14" id="{6C89D55F-A9D0-4ACF-97E6-6BE50F9E7727}">
            <xm:f>Points!C$34=5</xm:f>
            <x14:dxf>
              <fill>
                <patternFill>
                  <bgColor theme="3" tint="0.79998168889431442"/>
                </patternFill>
              </fill>
            </x14:dxf>
          </x14:cfRule>
          <xm:sqref>C24:AA24</xm:sqref>
        </x14:conditionalFormatting>
        <x14:conditionalFormatting xmlns:xm="http://schemas.microsoft.com/office/excel/2006/main">
          <x14:cfRule type="expression" priority="5" id="{E03F1F79-568F-4F82-8F52-70610ED6F287}">
            <xm:f>Points!C42=1</xm:f>
            <x14:dxf>
              <font>
                <color rgb="FFFFFFFF"/>
              </font>
              <fill>
                <patternFill>
                  <bgColor theme="3" tint="-0.24994659260841701"/>
                </patternFill>
              </fill>
            </x14:dxf>
          </x14:cfRule>
          <x14:cfRule type="expression" priority="6" id="{9F0B724A-F295-4124-A9D3-870EC8D771E7}">
            <xm:f>Points!C42=2</xm:f>
            <x14:dxf>
              <font>
                <color rgb="FFFFFFFF"/>
              </font>
              <fill>
                <patternFill>
                  <bgColor theme="3"/>
                </patternFill>
              </fill>
            </x14:dxf>
          </x14:cfRule>
          <x14:cfRule type="expression" priority="7" id="{5E667D6A-5309-4945-BEF0-BC896A60BC9E}">
            <xm:f>Points!C42=3</xm:f>
            <x14:dxf>
              <fill>
                <patternFill>
                  <bgColor theme="3" tint="0.39994506668294322"/>
                </patternFill>
              </fill>
            </x14:dxf>
          </x14:cfRule>
          <x14:cfRule type="expression" priority="8" id="{FFD1B8FC-745A-4544-8B09-1A9BA13C8D62}">
            <xm:f>Points!C42=4</xm:f>
            <x14:dxf>
              <fill>
                <patternFill>
                  <bgColor theme="3" tint="0.59996337778862885"/>
                </patternFill>
              </fill>
            </x14:dxf>
          </x14:cfRule>
          <x14:cfRule type="expression" priority="9" id="{778650F9-6899-44D2-ABC8-C5F06B649C5B}">
            <xm:f>Points!C42=5</xm:f>
            <x14:dxf>
              <fill>
                <patternFill>
                  <bgColor theme="3" tint="0.79998168889431442"/>
                </patternFill>
              </fill>
            </x14:dxf>
          </x14:cfRule>
          <xm:sqref>C28:AA31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121ED-2076-4E6E-B590-A986F9211BF5}">
  <sheetPr>
    <tabColor theme="4"/>
  </sheetPr>
  <dimension ref="B2:N28"/>
  <sheetViews>
    <sheetView showGridLines="0" zoomScale="102" zoomScaleNormal="100" workbookViewId="0">
      <selection activeCell="O18" sqref="O18"/>
    </sheetView>
  </sheetViews>
  <sheetFormatPr defaultColWidth="8.88671875" defaultRowHeight="14.4"/>
  <cols>
    <col min="1" max="1" width="8.88671875" style="20"/>
    <col min="2" max="2" width="16.6640625" style="20" customWidth="1"/>
    <col min="3" max="3" width="9.5546875" style="20" bestFit="1" customWidth="1"/>
    <col min="4" max="16384" width="8.88671875" style="20"/>
  </cols>
  <sheetData>
    <row r="2" spans="2:6" ht="42.6" customHeight="1">
      <c r="C2" s="141" t="s">
        <v>395</v>
      </c>
      <c r="F2" s="110"/>
    </row>
    <row r="3" spans="2:6">
      <c r="C3" s="110" t="s">
        <v>834</v>
      </c>
      <c r="F3" s="110"/>
    </row>
    <row r="4" spans="2:6">
      <c r="C4" s="110"/>
      <c r="F4" s="110"/>
    </row>
    <row r="5" spans="2:6">
      <c r="B5" s="109" t="s">
        <v>835</v>
      </c>
    </row>
    <row r="6" spans="2:6">
      <c r="B6"/>
    </row>
    <row r="7" spans="2:6">
      <c r="B7" s="99" t="s">
        <v>836</v>
      </c>
    </row>
    <row r="8" spans="2:6">
      <c r="B8" s="100" t="s">
        <v>837</v>
      </c>
    </row>
    <row r="9" spans="2:6">
      <c r="B9" s="100" t="s">
        <v>838</v>
      </c>
    </row>
    <row r="10" spans="2:6">
      <c r="B10" s="100" t="s">
        <v>839</v>
      </c>
    </row>
    <row r="11" spans="2:6">
      <c r="B11" s="100" t="s">
        <v>840</v>
      </c>
    </row>
    <row r="12" spans="2:6">
      <c r="B12" s="100" t="s">
        <v>841</v>
      </c>
    </row>
    <row r="13" spans="2:6">
      <c r="B13" s="100" t="s">
        <v>842</v>
      </c>
    </row>
    <row r="15" spans="2:6">
      <c r="B15" s="99" t="s">
        <v>843</v>
      </c>
    </row>
    <row r="16" spans="2:6">
      <c r="B16" s="100" t="s">
        <v>844</v>
      </c>
    </row>
    <row r="17" spans="2:14">
      <c r="B17" s="100" t="s">
        <v>845</v>
      </c>
    </row>
    <row r="18" spans="2:14">
      <c r="B18" s="101" t="s">
        <v>846</v>
      </c>
    </row>
    <row r="19" spans="2:14">
      <c r="B19" s="100" t="s">
        <v>847</v>
      </c>
    </row>
    <row r="20" spans="2:14">
      <c r="B20" s="100" t="s">
        <v>848</v>
      </c>
    </row>
    <row r="21" spans="2:14">
      <c r="B21" s="100" t="s">
        <v>849</v>
      </c>
    </row>
    <row r="22" spans="2:14">
      <c r="B22" s="100" t="s">
        <v>850</v>
      </c>
    </row>
    <row r="23" spans="2:14">
      <c r="B23" s="109" t="s">
        <v>851</v>
      </c>
    </row>
    <row r="24" spans="2:14">
      <c r="B24" s="178"/>
    </row>
    <row r="25" spans="2:14">
      <c r="B25" s="100" t="s">
        <v>852</v>
      </c>
    </row>
    <row r="27" spans="2:14" ht="61.2" customHeight="1">
      <c r="B27" s="218"/>
      <c r="C27" s="219"/>
      <c r="D27" s="219"/>
      <c r="E27" s="219"/>
      <c r="F27" s="219"/>
      <c r="G27" s="219"/>
      <c r="H27" s="219"/>
      <c r="I27" s="219"/>
      <c r="J27" s="219"/>
      <c r="K27" s="219"/>
      <c r="L27" s="219"/>
      <c r="M27" s="219"/>
      <c r="N27" s="219"/>
    </row>
    <row r="28" spans="2:14" ht="61.95" customHeight="1">
      <c r="B28" s="218"/>
      <c r="C28" s="219"/>
      <c r="D28" s="219"/>
      <c r="E28" s="219"/>
      <c r="F28" s="219"/>
      <c r="G28" s="219"/>
      <c r="H28" s="219"/>
      <c r="I28" s="219"/>
      <c r="J28" s="219"/>
      <c r="K28" s="219"/>
      <c r="L28" s="219"/>
      <c r="M28" s="219"/>
      <c r="N28" s="219"/>
    </row>
  </sheetData>
  <mergeCells count="2">
    <mergeCell ref="B27:N27"/>
    <mergeCell ref="B28:N28"/>
  </mergeCells>
  <phoneticPr fontId="22" type="noConversion"/>
  <hyperlinks>
    <hyperlink ref="B8" location="'A. Legal status'!A1" display="A. Legal status" xr:uid="{E4327314-6B72-4A08-BA6B-6FE5EE503950}"/>
    <hyperlink ref="B9" location="'B. Technology'!A1" display="B. Technology" xr:uid="{21362AC8-481C-4A57-8D95-246929DB98A1}"/>
    <hyperlink ref="B10" location="'C. Market conditions'!A1" display="C. Market conditions" xr:uid="{BAE0B838-552C-445B-82BF-71A32CBB5F33}"/>
    <hyperlink ref="B11" location="'D. Finance'!A1" display="D. Finance" xr:uid="{FA4A3F04-E574-4025-9501-4C9BB97D540C}"/>
    <hyperlink ref="B12" location="'E. Strategy'!A1" display="E. Strategy" xr:uid="{DAE70C6F-476C-4F77-9F60-F9FE621274AA}"/>
    <hyperlink ref="B13" location="'Financial Results'!B14" display="Financial Results" xr:uid="{FE58F665-A8AA-4962-B1DA-EA69F5B192B1}"/>
    <hyperlink ref="B16" location="'Output- Radar profiles'!A1" display="Radar profiles" xr:uid="{A80EC330-F75B-45CF-BBAB-543554D56FA0}"/>
    <hyperlink ref="B17" location="'Output-Opp risk matrix'!A1" display="Opportunity/Risk matrix" xr:uid="{A5B9C5E8-9244-4CFB-B026-C9D861AD69E7}"/>
    <hyperlink ref="B20" location="'Financial results'!B28" display="Net present value" xr:uid="{1C09D60B-FD7D-4DAF-B31B-195985F30792}"/>
    <hyperlink ref="B18" location="'Risk factors'!A1" display="Risk factors" xr:uid="{8D4E60B2-9BC4-4322-BC56-45C2436F429B}"/>
    <hyperlink ref="B19" location="'Opportunity factors'!A1" display="Opportunity factors" xr:uid="{EE4150CF-EDCC-4CA1-B92A-06B27155B08C}"/>
    <hyperlink ref="B21" location="'Output- Financial results'!A1" display="Patent accounts chart" xr:uid="{6BFC6F2F-6B62-4F4B-8B52-6A0ADAECFE6C}"/>
    <hyperlink ref="B22" location="'Output- Financial results'!A1" display="Comparison of NPV/Points chart" xr:uid="{13D43165-8439-44F8-86E6-35B26BDDDDCD}"/>
    <hyperlink ref="B25" r:id="rId1" display="Further information at epo.org/ipscore " xr:uid="{5FC8EFAE-706A-4490-B666-5B13CDB4CCEB}"/>
    <hyperlink ref="B5" location="Instructions!A1" display="Instructions" xr:uid="{96E0D8C4-DCC5-4199-AD44-814CD77FD09F}"/>
    <hyperlink ref="B23" location="'Printout standard IPscore on A3'!A1" display="Print all questions and answers of the original IPscore on A3" xr:uid="{199E1DBF-6CDF-4B39-8239-5AE9766A47E3}"/>
  </hyperlinks>
  <pageMargins left="0.7" right="0.7" top="0.75" bottom="0.75" header="0.3" footer="0.3"/>
  <pageSetup paperSize="9" orientation="portrait" horizontalDpi="200" verticalDpi="200" r:id="rId2"/>
  <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AEF39-47C1-442F-B9F6-594CABA8F9CD}">
  <sheetPr codeName="Sheet19">
    <pageSetUpPr fitToPage="1"/>
  </sheetPr>
  <dimension ref="A1:G45"/>
  <sheetViews>
    <sheetView zoomScaleNormal="100" zoomScaleSheetLayoutView="69" workbookViewId="0">
      <selection activeCell="B2" sqref="B2"/>
    </sheetView>
  </sheetViews>
  <sheetFormatPr defaultRowHeight="32.700000000000003" customHeight="1" outlineLevelRow="1"/>
  <cols>
    <col min="1" max="1" width="6.33203125" style="14" customWidth="1"/>
    <col min="2" max="7" width="30.6640625" style="14" customWidth="1"/>
    <col min="8" max="256" width="8.6640625" style="14"/>
    <col min="257" max="257" width="6.33203125" style="14" customWidth="1"/>
    <col min="258" max="263" width="30.6640625" style="14" customWidth="1"/>
    <col min="264" max="512" width="8.6640625" style="14"/>
    <col min="513" max="513" width="6.33203125" style="14" customWidth="1"/>
    <col min="514" max="519" width="30.6640625" style="14" customWidth="1"/>
    <col min="520" max="768" width="8.6640625" style="14"/>
    <col min="769" max="769" width="6.33203125" style="14" customWidth="1"/>
    <col min="770" max="775" width="30.6640625" style="14" customWidth="1"/>
    <col min="776" max="1024" width="8.6640625" style="14"/>
    <col min="1025" max="1025" width="6.33203125" style="14" customWidth="1"/>
    <col min="1026" max="1031" width="30.6640625" style="14" customWidth="1"/>
    <col min="1032" max="1280" width="8.6640625" style="14"/>
    <col min="1281" max="1281" width="6.33203125" style="14" customWidth="1"/>
    <col min="1282" max="1287" width="30.6640625" style="14" customWidth="1"/>
    <col min="1288" max="1536" width="8.6640625" style="14"/>
    <col min="1537" max="1537" width="6.33203125" style="14" customWidth="1"/>
    <col min="1538" max="1543" width="30.6640625" style="14" customWidth="1"/>
    <col min="1544" max="1792" width="8.6640625" style="14"/>
    <col min="1793" max="1793" width="6.33203125" style="14" customWidth="1"/>
    <col min="1794" max="1799" width="30.6640625" style="14" customWidth="1"/>
    <col min="1800" max="2048" width="8.6640625" style="14"/>
    <col min="2049" max="2049" width="6.33203125" style="14" customWidth="1"/>
    <col min="2050" max="2055" width="30.6640625" style="14" customWidth="1"/>
    <col min="2056" max="2304" width="8.6640625" style="14"/>
    <col min="2305" max="2305" width="6.33203125" style="14" customWidth="1"/>
    <col min="2306" max="2311" width="30.6640625" style="14" customWidth="1"/>
    <col min="2312" max="2560" width="8.6640625" style="14"/>
    <col min="2561" max="2561" width="6.33203125" style="14" customWidth="1"/>
    <col min="2562" max="2567" width="30.6640625" style="14" customWidth="1"/>
    <col min="2568" max="2816" width="8.6640625" style="14"/>
    <col min="2817" max="2817" width="6.33203125" style="14" customWidth="1"/>
    <col min="2818" max="2823" width="30.6640625" style="14" customWidth="1"/>
    <col min="2824" max="3072" width="8.6640625" style="14"/>
    <col min="3073" max="3073" width="6.33203125" style="14" customWidth="1"/>
    <col min="3074" max="3079" width="30.6640625" style="14" customWidth="1"/>
    <col min="3080" max="3328" width="8.6640625" style="14"/>
    <col min="3329" max="3329" width="6.33203125" style="14" customWidth="1"/>
    <col min="3330" max="3335" width="30.6640625" style="14" customWidth="1"/>
    <col min="3336" max="3584" width="8.6640625" style="14"/>
    <col min="3585" max="3585" width="6.33203125" style="14" customWidth="1"/>
    <col min="3586" max="3591" width="30.6640625" style="14" customWidth="1"/>
    <col min="3592" max="3840" width="8.6640625" style="14"/>
    <col min="3841" max="3841" width="6.33203125" style="14" customWidth="1"/>
    <col min="3842" max="3847" width="30.6640625" style="14" customWidth="1"/>
    <col min="3848" max="4096" width="8.6640625" style="14"/>
    <col min="4097" max="4097" width="6.33203125" style="14" customWidth="1"/>
    <col min="4098" max="4103" width="30.6640625" style="14" customWidth="1"/>
    <col min="4104" max="4352" width="8.6640625" style="14"/>
    <col min="4353" max="4353" width="6.33203125" style="14" customWidth="1"/>
    <col min="4354" max="4359" width="30.6640625" style="14" customWidth="1"/>
    <col min="4360" max="4608" width="8.6640625" style="14"/>
    <col min="4609" max="4609" width="6.33203125" style="14" customWidth="1"/>
    <col min="4610" max="4615" width="30.6640625" style="14" customWidth="1"/>
    <col min="4616" max="4864" width="8.6640625" style="14"/>
    <col min="4865" max="4865" width="6.33203125" style="14" customWidth="1"/>
    <col min="4866" max="4871" width="30.6640625" style="14" customWidth="1"/>
    <col min="4872" max="5120" width="8.6640625" style="14"/>
    <col min="5121" max="5121" width="6.33203125" style="14" customWidth="1"/>
    <col min="5122" max="5127" width="30.6640625" style="14" customWidth="1"/>
    <col min="5128" max="5376" width="8.6640625" style="14"/>
    <col min="5377" max="5377" width="6.33203125" style="14" customWidth="1"/>
    <col min="5378" max="5383" width="30.6640625" style="14" customWidth="1"/>
    <col min="5384" max="5632" width="8.6640625" style="14"/>
    <col min="5633" max="5633" width="6.33203125" style="14" customWidth="1"/>
    <col min="5634" max="5639" width="30.6640625" style="14" customWidth="1"/>
    <col min="5640" max="5888" width="8.6640625" style="14"/>
    <col min="5889" max="5889" width="6.33203125" style="14" customWidth="1"/>
    <col min="5890" max="5895" width="30.6640625" style="14" customWidth="1"/>
    <col min="5896" max="6144" width="8.6640625" style="14"/>
    <col min="6145" max="6145" width="6.33203125" style="14" customWidth="1"/>
    <col min="6146" max="6151" width="30.6640625" style="14" customWidth="1"/>
    <col min="6152" max="6400" width="8.6640625" style="14"/>
    <col min="6401" max="6401" width="6.33203125" style="14" customWidth="1"/>
    <col min="6402" max="6407" width="30.6640625" style="14" customWidth="1"/>
    <col min="6408" max="6656" width="8.6640625" style="14"/>
    <col min="6657" max="6657" width="6.33203125" style="14" customWidth="1"/>
    <col min="6658" max="6663" width="30.6640625" style="14" customWidth="1"/>
    <col min="6664" max="6912" width="8.6640625" style="14"/>
    <col min="6913" max="6913" width="6.33203125" style="14" customWidth="1"/>
    <col min="6914" max="6919" width="30.6640625" style="14" customWidth="1"/>
    <col min="6920" max="7168" width="8.6640625" style="14"/>
    <col min="7169" max="7169" width="6.33203125" style="14" customWidth="1"/>
    <col min="7170" max="7175" width="30.6640625" style="14" customWidth="1"/>
    <col min="7176" max="7424" width="8.6640625" style="14"/>
    <col min="7425" max="7425" width="6.33203125" style="14" customWidth="1"/>
    <col min="7426" max="7431" width="30.6640625" style="14" customWidth="1"/>
    <col min="7432" max="7680" width="8.6640625" style="14"/>
    <col min="7681" max="7681" width="6.33203125" style="14" customWidth="1"/>
    <col min="7682" max="7687" width="30.6640625" style="14" customWidth="1"/>
    <col min="7688" max="7936" width="8.6640625" style="14"/>
    <col min="7937" max="7937" width="6.33203125" style="14" customWidth="1"/>
    <col min="7938" max="7943" width="30.6640625" style="14" customWidth="1"/>
    <col min="7944" max="8192" width="8.6640625" style="14"/>
    <col min="8193" max="8193" width="6.33203125" style="14" customWidth="1"/>
    <col min="8194" max="8199" width="30.6640625" style="14" customWidth="1"/>
    <col min="8200" max="8448" width="8.6640625" style="14"/>
    <col min="8449" max="8449" width="6.33203125" style="14" customWidth="1"/>
    <col min="8450" max="8455" width="30.6640625" style="14" customWidth="1"/>
    <col min="8456" max="8704" width="8.6640625" style="14"/>
    <col min="8705" max="8705" width="6.33203125" style="14" customWidth="1"/>
    <col min="8706" max="8711" width="30.6640625" style="14" customWidth="1"/>
    <col min="8712" max="8960" width="8.6640625" style="14"/>
    <col min="8961" max="8961" width="6.33203125" style="14" customWidth="1"/>
    <col min="8962" max="8967" width="30.6640625" style="14" customWidth="1"/>
    <col min="8968" max="9216" width="8.6640625" style="14"/>
    <col min="9217" max="9217" width="6.33203125" style="14" customWidth="1"/>
    <col min="9218" max="9223" width="30.6640625" style="14" customWidth="1"/>
    <col min="9224" max="9472" width="8.6640625" style="14"/>
    <col min="9473" max="9473" width="6.33203125" style="14" customWidth="1"/>
    <col min="9474" max="9479" width="30.6640625" style="14" customWidth="1"/>
    <col min="9480" max="9728" width="8.6640625" style="14"/>
    <col min="9729" max="9729" width="6.33203125" style="14" customWidth="1"/>
    <col min="9730" max="9735" width="30.6640625" style="14" customWidth="1"/>
    <col min="9736" max="9984" width="8.6640625" style="14"/>
    <col min="9985" max="9985" width="6.33203125" style="14" customWidth="1"/>
    <col min="9986" max="9991" width="30.6640625" style="14" customWidth="1"/>
    <col min="9992" max="10240" width="8.6640625" style="14"/>
    <col min="10241" max="10241" width="6.33203125" style="14" customWidth="1"/>
    <col min="10242" max="10247" width="30.6640625" style="14" customWidth="1"/>
    <col min="10248" max="10496" width="8.6640625" style="14"/>
    <col min="10497" max="10497" width="6.33203125" style="14" customWidth="1"/>
    <col min="10498" max="10503" width="30.6640625" style="14" customWidth="1"/>
    <col min="10504" max="10752" width="8.6640625" style="14"/>
    <col min="10753" max="10753" width="6.33203125" style="14" customWidth="1"/>
    <col min="10754" max="10759" width="30.6640625" style="14" customWidth="1"/>
    <col min="10760" max="11008" width="8.6640625" style="14"/>
    <col min="11009" max="11009" width="6.33203125" style="14" customWidth="1"/>
    <col min="11010" max="11015" width="30.6640625" style="14" customWidth="1"/>
    <col min="11016" max="11264" width="8.6640625" style="14"/>
    <col min="11265" max="11265" width="6.33203125" style="14" customWidth="1"/>
    <col min="11266" max="11271" width="30.6640625" style="14" customWidth="1"/>
    <col min="11272" max="11520" width="8.6640625" style="14"/>
    <col min="11521" max="11521" width="6.33203125" style="14" customWidth="1"/>
    <col min="11522" max="11527" width="30.6640625" style="14" customWidth="1"/>
    <col min="11528" max="11776" width="8.6640625" style="14"/>
    <col min="11777" max="11777" width="6.33203125" style="14" customWidth="1"/>
    <col min="11778" max="11783" width="30.6640625" style="14" customWidth="1"/>
    <col min="11784" max="12032" width="8.6640625" style="14"/>
    <col min="12033" max="12033" width="6.33203125" style="14" customWidth="1"/>
    <col min="12034" max="12039" width="30.6640625" style="14" customWidth="1"/>
    <col min="12040" max="12288" width="8.6640625" style="14"/>
    <col min="12289" max="12289" width="6.33203125" style="14" customWidth="1"/>
    <col min="12290" max="12295" width="30.6640625" style="14" customWidth="1"/>
    <col min="12296" max="12544" width="8.6640625" style="14"/>
    <col min="12545" max="12545" width="6.33203125" style="14" customWidth="1"/>
    <col min="12546" max="12551" width="30.6640625" style="14" customWidth="1"/>
    <col min="12552" max="12800" width="8.6640625" style="14"/>
    <col min="12801" max="12801" width="6.33203125" style="14" customWidth="1"/>
    <col min="12802" max="12807" width="30.6640625" style="14" customWidth="1"/>
    <col min="12808" max="13056" width="8.6640625" style="14"/>
    <col min="13057" max="13057" width="6.33203125" style="14" customWidth="1"/>
    <col min="13058" max="13063" width="30.6640625" style="14" customWidth="1"/>
    <col min="13064" max="13312" width="8.6640625" style="14"/>
    <col min="13313" max="13313" width="6.33203125" style="14" customWidth="1"/>
    <col min="13314" max="13319" width="30.6640625" style="14" customWidth="1"/>
    <col min="13320" max="13568" width="8.6640625" style="14"/>
    <col min="13569" max="13569" width="6.33203125" style="14" customWidth="1"/>
    <col min="13570" max="13575" width="30.6640625" style="14" customWidth="1"/>
    <col min="13576" max="13824" width="8.6640625" style="14"/>
    <col min="13825" max="13825" width="6.33203125" style="14" customWidth="1"/>
    <col min="13826" max="13831" width="30.6640625" style="14" customWidth="1"/>
    <col min="13832" max="14080" width="8.6640625" style="14"/>
    <col min="14081" max="14081" width="6.33203125" style="14" customWidth="1"/>
    <col min="14082" max="14087" width="30.6640625" style="14" customWidth="1"/>
    <col min="14088" max="14336" width="8.6640625" style="14"/>
    <col min="14337" max="14337" width="6.33203125" style="14" customWidth="1"/>
    <col min="14338" max="14343" width="30.6640625" style="14" customWidth="1"/>
    <col min="14344" max="14592" width="8.6640625" style="14"/>
    <col min="14593" max="14593" width="6.33203125" style="14" customWidth="1"/>
    <col min="14594" max="14599" width="30.6640625" style="14" customWidth="1"/>
    <col min="14600" max="14848" width="8.6640625" style="14"/>
    <col min="14849" max="14849" width="6.33203125" style="14" customWidth="1"/>
    <col min="14850" max="14855" width="30.6640625" style="14" customWidth="1"/>
    <col min="14856" max="15104" width="8.6640625" style="14"/>
    <col min="15105" max="15105" width="6.33203125" style="14" customWidth="1"/>
    <col min="15106" max="15111" width="30.6640625" style="14" customWidth="1"/>
    <col min="15112" max="15360" width="8.6640625" style="14"/>
    <col min="15361" max="15361" width="6.33203125" style="14" customWidth="1"/>
    <col min="15362" max="15367" width="30.6640625" style="14" customWidth="1"/>
    <col min="15368" max="15616" width="8.6640625" style="14"/>
    <col min="15617" max="15617" width="6.33203125" style="14" customWidth="1"/>
    <col min="15618" max="15623" width="30.6640625" style="14" customWidth="1"/>
    <col min="15624" max="15872" width="8.6640625" style="14"/>
    <col min="15873" max="15873" width="6.33203125" style="14" customWidth="1"/>
    <col min="15874" max="15879" width="30.6640625" style="14" customWidth="1"/>
    <col min="15880" max="16128" width="8.6640625" style="14"/>
    <col min="16129" max="16129" width="6.33203125" style="14" customWidth="1"/>
    <col min="16130" max="16135" width="30.6640625" style="14" customWidth="1"/>
    <col min="16136" max="16384" width="8.6640625" style="14"/>
  </cols>
  <sheetData>
    <row r="1" spans="1:7" ht="32.700000000000003" customHeight="1">
      <c r="A1" s="14" t="s">
        <v>642</v>
      </c>
      <c r="B1" s="14" t="s">
        <v>28</v>
      </c>
      <c r="C1" s="14" t="s">
        <v>643</v>
      </c>
      <c r="D1" s="14" t="s">
        <v>644</v>
      </c>
      <c r="E1" s="14" t="s">
        <v>645</v>
      </c>
      <c r="F1" s="14" t="s">
        <v>646</v>
      </c>
      <c r="G1" s="14" t="s">
        <v>647</v>
      </c>
    </row>
    <row r="2" spans="1:7" ht="32.700000000000003" customHeight="1" outlineLevel="1">
      <c r="A2" s="15" t="s">
        <v>35</v>
      </c>
      <c r="B2" s="15" t="s">
        <v>36</v>
      </c>
      <c r="C2" s="15" t="s">
        <v>648</v>
      </c>
      <c r="D2" s="15" t="s">
        <v>649</v>
      </c>
      <c r="E2" s="15" t="s">
        <v>650</v>
      </c>
      <c r="F2" s="15" t="s">
        <v>651</v>
      </c>
      <c r="G2" s="15" t="s">
        <v>652</v>
      </c>
    </row>
    <row r="3" spans="1:7" ht="32.700000000000003" customHeight="1" outlineLevel="1">
      <c r="A3" s="15" t="s">
        <v>46</v>
      </c>
      <c r="B3" s="15" t="s">
        <v>653</v>
      </c>
      <c r="C3" s="15" t="s">
        <v>654</v>
      </c>
      <c r="D3" s="15" t="s">
        <v>655</v>
      </c>
      <c r="E3" s="15" t="s">
        <v>656</v>
      </c>
      <c r="F3" s="15" t="s">
        <v>657</v>
      </c>
      <c r="G3" s="15" t="s">
        <v>658</v>
      </c>
    </row>
    <row r="4" spans="1:7" ht="32.700000000000003" customHeight="1" outlineLevel="1">
      <c r="A4" s="15" t="s">
        <v>56</v>
      </c>
      <c r="B4" s="15" t="s">
        <v>57</v>
      </c>
      <c r="C4" s="15" t="s">
        <v>659</v>
      </c>
      <c r="D4" s="15" t="s">
        <v>660</v>
      </c>
      <c r="E4" s="15" t="s">
        <v>661</v>
      </c>
      <c r="F4" s="15" t="s">
        <v>662</v>
      </c>
      <c r="G4" s="15" t="s">
        <v>663</v>
      </c>
    </row>
    <row r="5" spans="1:7" ht="32.700000000000003" customHeight="1" outlineLevel="1">
      <c r="A5" s="15" t="s">
        <v>66</v>
      </c>
      <c r="B5" s="15" t="s">
        <v>67</v>
      </c>
      <c r="C5" s="15" t="s">
        <v>664</v>
      </c>
      <c r="D5" s="15" t="s">
        <v>665</v>
      </c>
      <c r="E5" s="15" t="s">
        <v>666</v>
      </c>
      <c r="F5" s="15" t="s">
        <v>667</v>
      </c>
      <c r="G5" s="15" t="s">
        <v>668</v>
      </c>
    </row>
    <row r="6" spans="1:7" ht="32.700000000000003" customHeight="1" outlineLevel="1">
      <c r="A6" s="15" t="s">
        <v>76</v>
      </c>
      <c r="B6" s="15" t="s">
        <v>669</v>
      </c>
      <c r="C6" s="15" t="s">
        <v>670</v>
      </c>
      <c r="D6" s="15" t="s">
        <v>671</v>
      </c>
      <c r="E6" s="15" t="s">
        <v>672</v>
      </c>
      <c r="F6" s="15" t="s">
        <v>673</v>
      </c>
      <c r="G6" s="15" t="s">
        <v>674</v>
      </c>
    </row>
    <row r="7" spans="1:7" ht="32.700000000000003" customHeight="1" outlineLevel="1">
      <c r="A7" s="15" t="s">
        <v>86</v>
      </c>
      <c r="B7" s="15" t="s">
        <v>87</v>
      </c>
      <c r="C7" s="15" t="s">
        <v>675</v>
      </c>
      <c r="D7" s="15" t="s">
        <v>676</v>
      </c>
      <c r="E7" s="15" t="s">
        <v>677</v>
      </c>
      <c r="F7" s="15" t="s">
        <v>678</v>
      </c>
      <c r="G7" s="15" t="s">
        <v>679</v>
      </c>
    </row>
    <row r="8" spans="1:7" ht="32.700000000000003" customHeight="1" outlineLevel="1">
      <c r="A8" s="15" t="s">
        <v>96</v>
      </c>
      <c r="B8" s="15" t="s">
        <v>97</v>
      </c>
      <c r="C8" s="15" t="s">
        <v>680</v>
      </c>
      <c r="D8" s="15" t="s">
        <v>681</v>
      </c>
      <c r="E8" s="15" t="s">
        <v>682</v>
      </c>
      <c r="F8" s="15" t="s">
        <v>683</v>
      </c>
      <c r="G8" s="15" t="s">
        <v>684</v>
      </c>
    </row>
    <row r="9" spans="1:7" ht="32.700000000000003" customHeight="1" outlineLevel="1">
      <c r="A9" s="15" t="s">
        <v>106</v>
      </c>
      <c r="B9" s="15" t="s">
        <v>107</v>
      </c>
      <c r="C9" s="15" t="s">
        <v>685</v>
      </c>
      <c r="D9" s="15" t="s">
        <v>686</v>
      </c>
      <c r="E9" s="15" t="s">
        <v>687</v>
      </c>
      <c r="F9" s="15" t="s">
        <v>688</v>
      </c>
      <c r="G9" s="15" t="s">
        <v>689</v>
      </c>
    </row>
    <row r="10" spans="1:7" ht="15.6" customHeight="1"/>
    <row r="11" spans="1:7" ht="34.35" customHeight="1" outlineLevel="1">
      <c r="A11" s="15" t="s">
        <v>116</v>
      </c>
      <c r="B11" s="15" t="s">
        <v>117</v>
      </c>
      <c r="C11" s="15" t="s">
        <v>690</v>
      </c>
      <c r="D11" s="15" t="s">
        <v>691</v>
      </c>
      <c r="E11" s="15" t="s">
        <v>692</v>
      </c>
      <c r="F11" s="15" t="s">
        <v>693</v>
      </c>
      <c r="G11" s="15" t="s">
        <v>694</v>
      </c>
    </row>
    <row r="12" spans="1:7" ht="33" customHeight="1" outlineLevel="1">
      <c r="A12" s="15" t="s">
        <v>126</v>
      </c>
      <c r="B12" s="15" t="s">
        <v>127</v>
      </c>
      <c r="C12" s="15" t="s">
        <v>695</v>
      </c>
      <c r="D12" s="15" t="s">
        <v>696</v>
      </c>
      <c r="E12" s="15" t="s">
        <v>697</v>
      </c>
      <c r="F12" s="15" t="s">
        <v>698</v>
      </c>
      <c r="G12" s="15" t="s">
        <v>699</v>
      </c>
    </row>
    <row r="13" spans="1:7" ht="32.700000000000003" customHeight="1" outlineLevel="1">
      <c r="A13" s="15" t="s">
        <v>136</v>
      </c>
      <c r="B13" s="15" t="s">
        <v>137</v>
      </c>
      <c r="C13" s="15" t="s">
        <v>700</v>
      </c>
      <c r="D13" s="15" t="s">
        <v>701</v>
      </c>
      <c r="E13" s="15" t="s">
        <v>702</v>
      </c>
      <c r="F13" s="15" t="s">
        <v>703</v>
      </c>
      <c r="G13" s="15" t="s">
        <v>704</v>
      </c>
    </row>
    <row r="14" spans="1:7" ht="35.1" customHeight="1" outlineLevel="1">
      <c r="A14" s="15" t="s">
        <v>146</v>
      </c>
      <c r="B14" s="15" t="s">
        <v>147</v>
      </c>
      <c r="C14" s="15" t="s">
        <v>705</v>
      </c>
      <c r="D14" s="15" t="s">
        <v>706</v>
      </c>
      <c r="E14" s="15" t="s">
        <v>707</v>
      </c>
      <c r="F14" s="15" t="s">
        <v>708</v>
      </c>
      <c r="G14" s="15" t="s">
        <v>709</v>
      </c>
    </row>
    <row r="15" spans="1:7" ht="34.35" customHeight="1" outlineLevel="1">
      <c r="A15" s="15" t="s">
        <v>156</v>
      </c>
      <c r="B15" s="15" t="s">
        <v>157</v>
      </c>
      <c r="C15" s="15" t="s">
        <v>710</v>
      </c>
      <c r="D15" s="15" t="s">
        <v>711</v>
      </c>
      <c r="E15" s="15" t="s">
        <v>712</v>
      </c>
      <c r="F15" s="15" t="s">
        <v>713</v>
      </c>
      <c r="G15" s="15" t="s">
        <v>714</v>
      </c>
    </row>
    <row r="16" spans="1:7" ht="32.700000000000003" customHeight="1" outlineLevel="1">
      <c r="A16" s="15" t="s">
        <v>166</v>
      </c>
      <c r="B16" s="15" t="s">
        <v>167</v>
      </c>
      <c r="C16" s="15" t="s">
        <v>715</v>
      </c>
      <c r="D16" s="15" t="s">
        <v>716</v>
      </c>
      <c r="E16" s="15" t="s">
        <v>717</v>
      </c>
      <c r="F16" s="15" t="s">
        <v>718</v>
      </c>
      <c r="G16" s="15" t="s">
        <v>719</v>
      </c>
    </row>
    <row r="17" spans="1:7" ht="32.700000000000003" customHeight="1" outlineLevel="1">
      <c r="A17" s="15" t="s">
        <v>176</v>
      </c>
      <c r="B17" s="15" t="s">
        <v>177</v>
      </c>
      <c r="C17" s="15" t="s">
        <v>720</v>
      </c>
      <c r="D17" s="15" t="s">
        <v>721</v>
      </c>
      <c r="E17" s="15" t="s">
        <v>722</v>
      </c>
      <c r="F17" s="15" t="s">
        <v>723</v>
      </c>
      <c r="G17" s="15" t="s">
        <v>724</v>
      </c>
    </row>
    <row r="18" spans="1:7" ht="33.6" customHeight="1" outlineLevel="1">
      <c r="A18" s="15" t="s">
        <v>186</v>
      </c>
      <c r="B18" s="15" t="s">
        <v>187</v>
      </c>
      <c r="C18" s="15" t="s">
        <v>725</v>
      </c>
      <c r="D18" s="15" t="s">
        <v>726</v>
      </c>
      <c r="E18" s="15" t="s">
        <v>727</v>
      </c>
      <c r="F18" s="15" t="s">
        <v>728</v>
      </c>
      <c r="G18" s="15" t="s">
        <v>729</v>
      </c>
    </row>
    <row r="19" spans="1:7" ht="32.700000000000003" customHeight="1" outlineLevel="1">
      <c r="A19" s="15" t="s">
        <v>196</v>
      </c>
      <c r="B19" s="15" t="s">
        <v>197</v>
      </c>
      <c r="C19" s="15" t="s">
        <v>730</v>
      </c>
      <c r="D19" s="15" t="s">
        <v>731</v>
      </c>
      <c r="E19" s="15" t="s">
        <v>732</v>
      </c>
      <c r="F19" s="15" t="s">
        <v>733</v>
      </c>
      <c r="G19" s="15" t="s">
        <v>734</v>
      </c>
    </row>
    <row r="20" spans="1:7" ht="15" customHeight="1"/>
    <row r="21" spans="1:7" ht="32.700000000000003" customHeight="1" outlineLevel="1">
      <c r="A21" s="15" t="s">
        <v>206</v>
      </c>
      <c r="B21" s="15" t="s">
        <v>207</v>
      </c>
      <c r="C21" s="15" t="s">
        <v>735</v>
      </c>
      <c r="D21" s="15" t="s">
        <v>736</v>
      </c>
      <c r="E21" s="15" t="s">
        <v>737</v>
      </c>
      <c r="F21" s="15" t="s">
        <v>738</v>
      </c>
      <c r="G21" s="15" t="s">
        <v>739</v>
      </c>
    </row>
    <row r="22" spans="1:7" ht="34.35" customHeight="1" outlineLevel="1">
      <c r="A22" s="15" t="s">
        <v>216</v>
      </c>
      <c r="B22" s="15" t="s">
        <v>217</v>
      </c>
      <c r="C22" s="15" t="s">
        <v>740</v>
      </c>
      <c r="D22" s="15" t="s">
        <v>741</v>
      </c>
      <c r="E22" s="15" t="s">
        <v>742</v>
      </c>
      <c r="F22" s="15" t="s">
        <v>743</v>
      </c>
      <c r="G22" s="15" t="s">
        <v>744</v>
      </c>
    </row>
    <row r="23" spans="1:7" ht="32.700000000000003" customHeight="1" outlineLevel="1">
      <c r="A23" s="15" t="s">
        <v>226</v>
      </c>
      <c r="B23" s="15" t="s">
        <v>227</v>
      </c>
      <c r="C23" s="15" t="s">
        <v>745</v>
      </c>
      <c r="D23" s="15" t="s">
        <v>746</v>
      </c>
      <c r="E23" s="15" t="s">
        <v>747</v>
      </c>
      <c r="F23" s="15" t="s">
        <v>748</v>
      </c>
      <c r="G23" s="15" t="s">
        <v>749</v>
      </c>
    </row>
    <row r="24" spans="1:7" ht="32.700000000000003" customHeight="1" outlineLevel="1">
      <c r="A24" s="15" t="s">
        <v>233</v>
      </c>
      <c r="B24" s="15" t="s">
        <v>234</v>
      </c>
      <c r="C24" s="15" t="s">
        <v>750</v>
      </c>
      <c r="D24" s="15" t="s">
        <v>751</v>
      </c>
      <c r="E24" s="15" t="s">
        <v>752</v>
      </c>
      <c r="F24" s="15" t="s">
        <v>753</v>
      </c>
      <c r="G24" s="15" t="s">
        <v>754</v>
      </c>
    </row>
    <row r="25" spans="1:7" ht="35.700000000000003" customHeight="1" outlineLevel="1">
      <c r="A25" s="15" t="s">
        <v>243</v>
      </c>
      <c r="B25" s="15" t="s">
        <v>244</v>
      </c>
      <c r="C25" s="15" t="s">
        <v>755</v>
      </c>
      <c r="D25" s="15" t="s">
        <v>756</v>
      </c>
      <c r="E25" s="15" t="s">
        <v>757</v>
      </c>
      <c r="F25" s="15" t="s">
        <v>758</v>
      </c>
      <c r="G25" s="15" t="s">
        <v>759</v>
      </c>
    </row>
    <row r="26" spans="1:7" ht="34.35" customHeight="1" outlineLevel="1">
      <c r="A26" s="15" t="s">
        <v>253</v>
      </c>
      <c r="B26" s="15" t="s">
        <v>254</v>
      </c>
      <c r="C26" s="15" t="s">
        <v>760</v>
      </c>
      <c r="D26" s="15" t="s">
        <v>761</v>
      </c>
      <c r="E26" s="15" t="s">
        <v>762</v>
      </c>
      <c r="F26" s="15" t="s">
        <v>763</v>
      </c>
      <c r="G26" s="15" t="s">
        <v>764</v>
      </c>
    </row>
    <row r="27" spans="1:7" ht="33.6" customHeight="1" outlineLevel="1">
      <c r="A27" s="15" t="s">
        <v>263</v>
      </c>
      <c r="B27" s="15" t="s">
        <v>264</v>
      </c>
      <c r="C27" s="15" t="s">
        <v>765</v>
      </c>
      <c r="D27" s="15" t="s">
        <v>766</v>
      </c>
      <c r="E27" s="15" t="s">
        <v>767</v>
      </c>
      <c r="F27" s="15" t="s">
        <v>768</v>
      </c>
      <c r="G27" s="15" t="s">
        <v>769</v>
      </c>
    </row>
    <row r="28" spans="1:7" ht="34.35" customHeight="1" outlineLevel="1">
      <c r="A28" s="15" t="s">
        <v>273</v>
      </c>
      <c r="B28" s="15" t="s">
        <v>274</v>
      </c>
      <c r="C28" s="15" t="s">
        <v>770</v>
      </c>
      <c r="D28" s="15" t="s">
        <v>771</v>
      </c>
      <c r="E28" s="15" t="s">
        <v>772</v>
      </c>
      <c r="F28" s="15" t="s">
        <v>773</v>
      </c>
      <c r="G28" s="15" t="s">
        <v>774</v>
      </c>
    </row>
    <row r="29" spans="1:7" ht="32.700000000000003" customHeight="1" outlineLevel="1">
      <c r="A29" s="15" t="s">
        <v>283</v>
      </c>
      <c r="B29" s="15" t="s">
        <v>284</v>
      </c>
      <c r="C29" s="15" t="s">
        <v>775</v>
      </c>
      <c r="D29" s="15" t="s">
        <v>776</v>
      </c>
      <c r="E29" s="15" t="s">
        <v>777</v>
      </c>
      <c r="F29" s="15" t="s">
        <v>778</v>
      </c>
      <c r="G29" s="15" t="s">
        <v>779</v>
      </c>
    </row>
    <row r="30" spans="1:7" ht="13.35" customHeight="1"/>
    <row r="31" spans="1:7" ht="35.1" customHeight="1" outlineLevel="1">
      <c r="A31" s="15" t="s">
        <v>293</v>
      </c>
      <c r="B31" s="15" t="s">
        <v>294</v>
      </c>
      <c r="C31" s="15" t="s">
        <v>780</v>
      </c>
      <c r="D31" s="15" t="s">
        <v>781</v>
      </c>
      <c r="E31" s="15" t="s">
        <v>782</v>
      </c>
      <c r="F31" s="15" t="s">
        <v>783</v>
      </c>
      <c r="G31" s="15" t="s">
        <v>784</v>
      </c>
    </row>
    <row r="32" spans="1:7" ht="32.700000000000003" customHeight="1" outlineLevel="1">
      <c r="A32" s="15" t="s">
        <v>303</v>
      </c>
      <c r="B32" s="15" t="s">
        <v>304</v>
      </c>
      <c r="C32" s="15" t="s">
        <v>785</v>
      </c>
      <c r="D32" s="15" t="s">
        <v>786</v>
      </c>
      <c r="E32" s="15" t="s">
        <v>787</v>
      </c>
      <c r="F32" s="15" t="s">
        <v>788</v>
      </c>
      <c r="G32" s="15" t="s">
        <v>789</v>
      </c>
    </row>
    <row r="33" spans="1:7" ht="33.6" customHeight="1" outlineLevel="1">
      <c r="A33" s="15" t="s">
        <v>311</v>
      </c>
      <c r="B33" s="15" t="s">
        <v>312</v>
      </c>
      <c r="C33" s="15" t="s">
        <v>790</v>
      </c>
      <c r="D33" s="15" t="s">
        <v>791</v>
      </c>
      <c r="E33" s="15" t="s">
        <v>792</v>
      </c>
      <c r="F33" s="15" t="s">
        <v>793</v>
      </c>
      <c r="G33" s="15" t="s">
        <v>794</v>
      </c>
    </row>
    <row r="34" spans="1:7" ht="32.700000000000003" customHeight="1" outlineLevel="1">
      <c r="A34" s="15" t="s">
        <v>321</v>
      </c>
      <c r="B34" s="15" t="s">
        <v>322</v>
      </c>
      <c r="C34" s="15" t="s">
        <v>795</v>
      </c>
      <c r="D34" s="15" t="s">
        <v>796</v>
      </c>
      <c r="E34" s="15" t="s">
        <v>797</v>
      </c>
      <c r="F34" s="15" t="s">
        <v>798</v>
      </c>
      <c r="G34" s="15" t="s">
        <v>799</v>
      </c>
    </row>
    <row r="35" spans="1:7" ht="33.6" customHeight="1" outlineLevel="1">
      <c r="A35" s="15" t="s">
        <v>331</v>
      </c>
      <c r="B35" s="15" t="s">
        <v>332</v>
      </c>
      <c r="C35" s="15" t="s">
        <v>800</v>
      </c>
      <c r="D35" s="15" t="s">
        <v>801</v>
      </c>
      <c r="E35" s="15" t="s">
        <v>802</v>
      </c>
      <c r="F35" s="15" t="s">
        <v>803</v>
      </c>
      <c r="G35" s="15" t="s">
        <v>804</v>
      </c>
    </row>
    <row r="36" spans="1:7" ht="32.700000000000003" customHeight="1" outlineLevel="1">
      <c r="A36" s="15" t="s">
        <v>341</v>
      </c>
      <c r="B36" s="15" t="s">
        <v>342</v>
      </c>
      <c r="C36" s="15" t="s">
        <v>805</v>
      </c>
      <c r="D36" s="15" t="s">
        <v>806</v>
      </c>
      <c r="E36" s="15" t="s">
        <v>807</v>
      </c>
      <c r="F36" s="15" t="s">
        <v>808</v>
      </c>
      <c r="G36" s="15" t="s">
        <v>809</v>
      </c>
    </row>
    <row r="37" spans="1:7" ht="17.7" customHeight="1"/>
    <row r="38" spans="1:7" ht="24" customHeight="1" outlineLevel="1">
      <c r="A38" s="15" t="s">
        <v>351</v>
      </c>
      <c r="B38" s="15" t="s">
        <v>352</v>
      </c>
      <c r="C38" s="15" t="s">
        <v>810</v>
      </c>
      <c r="D38" s="15" t="s">
        <v>811</v>
      </c>
      <c r="E38" s="15" t="s">
        <v>812</v>
      </c>
      <c r="F38" s="15" t="s">
        <v>813</v>
      </c>
      <c r="G38" s="15" t="s">
        <v>814</v>
      </c>
    </row>
    <row r="39" spans="1:7" ht="24" customHeight="1" outlineLevel="1">
      <c r="A39" s="15" t="s">
        <v>361</v>
      </c>
      <c r="B39" s="15" t="s">
        <v>362</v>
      </c>
      <c r="C39" s="15" t="s">
        <v>810</v>
      </c>
      <c r="D39" s="15" t="s">
        <v>811</v>
      </c>
      <c r="E39" s="15" t="s">
        <v>812</v>
      </c>
      <c r="F39" s="15" t="s">
        <v>813</v>
      </c>
      <c r="G39" s="15" t="s">
        <v>814</v>
      </c>
    </row>
    <row r="40" spans="1:7" ht="24" customHeight="1" outlineLevel="1">
      <c r="A40" s="15" t="s">
        <v>366</v>
      </c>
      <c r="B40" s="15" t="s">
        <v>367</v>
      </c>
      <c r="C40" s="15" t="s">
        <v>810</v>
      </c>
      <c r="D40" s="15" t="s">
        <v>811</v>
      </c>
      <c r="E40" s="15" t="s">
        <v>812</v>
      </c>
      <c r="F40" s="15" t="s">
        <v>813</v>
      </c>
      <c r="G40" s="15" t="s">
        <v>814</v>
      </c>
    </row>
    <row r="41" spans="1:7" ht="24" customHeight="1" outlineLevel="1">
      <c r="A41" s="15" t="s">
        <v>371</v>
      </c>
      <c r="B41" s="15" t="s">
        <v>815</v>
      </c>
      <c r="C41" s="15" t="s">
        <v>810</v>
      </c>
      <c r="D41" s="15" t="s">
        <v>811</v>
      </c>
      <c r="E41" s="15" t="s">
        <v>812</v>
      </c>
      <c r="F41" s="15" t="s">
        <v>813</v>
      </c>
      <c r="G41" s="15" t="s">
        <v>814</v>
      </c>
    </row>
    <row r="42" spans="1:7" ht="24" customHeight="1" outlineLevel="1">
      <c r="A42" s="15" t="s">
        <v>376</v>
      </c>
      <c r="B42" s="15" t="s">
        <v>377</v>
      </c>
      <c r="C42" s="15" t="s">
        <v>810</v>
      </c>
      <c r="D42" s="15" t="s">
        <v>811</v>
      </c>
      <c r="E42" s="15" t="s">
        <v>812</v>
      </c>
      <c r="F42" s="15" t="s">
        <v>813</v>
      </c>
      <c r="G42" s="15" t="s">
        <v>814</v>
      </c>
    </row>
    <row r="43" spans="1:7" ht="24" customHeight="1" outlineLevel="1">
      <c r="A43" s="15" t="s">
        <v>381</v>
      </c>
      <c r="B43" s="15" t="s">
        <v>382</v>
      </c>
      <c r="C43" s="15" t="s">
        <v>810</v>
      </c>
      <c r="D43" s="15" t="s">
        <v>811</v>
      </c>
      <c r="E43" s="15" t="s">
        <v>812</v>
      </c>
      <c r="F43" s="15" t="s">
        <v>813</v>
      </c>
      <c r="G43" s="15" t="s">
        <v>814</v>
      </c>
    </row>
    <row r="44" spans="1:7" ht="24" customHeight="1" outlineLevel="1">
      <c r="A44" s="15" t="s">
        <v>386</v>
      </c>
      <c r="B44" s="15" t="s">
        <v>816</v>
      </c>
      <c r="C44" s="15" t="s">
        <v>810</v>
      </c>
      <c r="D44" s="15" t="s">
        <v>811</v>
      </c>
      <c r="E44" s="15" t="s">
        <v>812</v>
      </c>
      <c r="F44" s="15" t="s">
        <v>813</v>
      </c>
      <c r="G44" s="15" t="s">
        <v>814</v>
      </c>
    </row>
    <row r="45" spans="1:7" ht="24" customHeight="1" outlineLevel="1">
      <c r="A45" s="15" t="s">
        <v>391</v>
      </c>
      <c r="B45" s="15" t="s">
        <v>817</v>
      </c>
      <c r="C45" s="15" t="s">
        <v>810</v>
      </c>
      <c r="D45" s="15" t="s">
        <v>811</v>
      </c>
      <c r="E45" s="15" t="s">
        <v>812</v>
      </c>
      <c r="F45" s="15" t="s">
        <v>813</v>
      </c>
      <c r="G45" s="15" t="s">
        <v>814</v>
      </c>
    </row>
  </sheetData>
  <sheetProtection password="EBDC" sheet="1" objects="1" scenarios="1"/>
  <phoneticPr fontId="22" type="noConversion"/>
  <pageMargins left="0.74803149606299213" right="0.74803149606299213" top="0.78740157480314965" bottom="0.59055118110236227" header="0.51181102362204722" footer="0.51181102362204722"/>
  <pageSetup paperSize="8" scale="63" fitToHeight="16" orientation="landscape" r:id="rId1"/>
  <headerFooter alignWithMargins="0">
    <oddHeader>&amp;LStandard IPscore&amp;CQuestions and answers</oddHeader>
    <oddFooter>&amp;RPage &amp;P of &amp;N Pages</oddFooter>
  </headerFooter>
  <rowBreaks count="1" manualBreakCount="1">
    <brk id="19" max="6"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8AA72-1145-40EC-A487-F7A5F3588926}">
  <sheetPr>
    <pageSetUpPr fitToPage="1"/>
  </sheetPr>
  <dimension ref="A1:G45"/>
  <sheetViews>
    <sheetView zoomScale="34" zoomScaleNormal="40" zoomScaleSheetLayoutView="69" workbookViewId="0">
      <selection activeCell="U13" sqref="U13"/>
    </sheetView>
  </sheetViews>
  <sheetFormatPr defaultRowHeight="32.700000000000003" customHeight="1" outlineLevelRow="1"/>
  <cols>
    <col min="1" max="1" width="6.33203125" style="14" customWidth="1"/>
    <col min="2" max="7" width="30.6640625" style="14" customWidth="1"/>
    <col min="8" max="256" width="8.88671875" style="14"/>
    <col min="257" max="257" width="6.33203125" style="14" customWidth="1"/>
    <col min="258" max="263" width="30.6640625" style="14" customWidth="1"/>
    <col min="264" max="512" width="8.88671875" style="14"/>
    <col min="513" max="513" width="6.33203125" style="14" customWidth="1"/>
    <col min="514" max="519" width="30.6640625" style="14" customWidth="1"/>
    <col min="520" max="768" width="8.88671875" style="14"/>
    <col min="769" max="769" width="6.33203125" style="14" customWidth="1"/>
    <col min="770" max="775" width="30.6640625" style="14" customWidth="1"/>
    <col min="776" max="1024" width="8.88671875" style="14"/>
    <col min="1025" max="1025" width="6.33203125" style="14" customWidth="1"/>
    <col min="1026" max="1031" width="30.6640625" style="14" customWidth="1"/>
    <col min="1032" max="1280" width="8.88671875" style="14"/>
    <col min="1281" max="1281" width="6.33203125" style="14" customWidth="1"/>
    <col min="1282" max="1287" width="30.6640625" style="14" customWidth="1"/>
    <col min="1288" max="1536" width="8.88671875" style="14"/>
    <col min="1537" max="1537" width="6.33203125" style="14" customWidth="1"/>
    <col min="1538" max="1543" width="30.6640625" style="14" customWidth="1"/>
    <col min="1544" max="1792" width="8.88671875" style="14"/>
    <col min="1793" max="1793" width="6.33203125" style="14" customWidth="1"/>
    <col min="1794" max="1799" width="30.6640625" style="14" customWidth="1"/>
    <col min="1800" max="2048" width="8.88671875" style="14"/>
    <col min="2049" max="2049" width="6.33203125" style="14" customWidth="1"/>
    <col min="2050" max="2055" width="30.6640625" style="14" customWidth="1"/>
    <col min="2056" max="2304" width="8.88671875" style="14"/>
    <col min="2305" max="2305" width="6.33203125" style="14" customWidth="1"/>
    <col min="2306" max="2311" width="30.6640625" style="14" customWidth="1"/>
    <col min="2312" max="2560" width="8.88671875" style="14"/>
    <col min="2561" max="2561" width="6.33203125" style="14" customWidth="1"/>
    <col min="2562" max="2567" width="30.6640625" style="14" customWidth="1"/>
    <col min="2568" max="2816" width="8.88671875" style="14"/>
    <col min="2817" max="2817" width="6.33203125" style="14" customWidth="1"/>
    <col min="2818" max="2823" width="30.6640625" style="14" customWidth="1"/>
    <col min="2824" max="3072" width="8.88671875" style="14"/>
    <col min="3073" max="3073" width="6.33203125" style="14" customWidth="1"/>
    <col min="3074" max="3079" width="30.6640625" style="14" customWidth="1"/>
    <col min="3080" max="3328" width="8.88671875" style="14"/>
    <col min="3329" max="3329" width="6.33203125" style="14" customWidth="1"/>
    <col min="3330" max="3335" width="30.6640625" style="14" customWidth="1"/>
    <col min="3336" max="3584" width="8.88671875" style="14"/>
    <col min="3585" max="3585" width="6.33203125" style="14" customWidth="1"/>
    <col min="3586" max="3591" width="30.6640625" style="14" customWidth="1"/>
    <col min="3592" max="3840" width="8.88671875" style="14"/>
    <col min="3841" max="3841" width="6.33203125" style="14" customWidth="1"/>
    <col min="3842" max="3847" width="30.6640625" style="14" customWidth="1"/>
    <col min="3848" max="4096" width="8.88671875" style="14"/>
    <col min="4097" max="4097" width="6.33203125" style="14" customWidth="1"/>
    <col min="4098" max="4103" width="30.6640625" style="14" customWidth="1"/>
    <col min="4104" max="4352" width="8.88671875" style="14"/>
    <col min="4353" max="4353" width="6.33203125" style="14" customWidth="1"/>
    <col min="4354" max="4359" width="30.6640625" style="14" customWidth="1"/>
    <col min="4360" max="4608" width="8.88671875" style="14"/>
    <col min="4609" max="4609" width="6.33203125" style="14" customWidth="1"/>
    <col min="4610" max="4615" width="30.6640625" style="14" customWidth="1"/>
    <col min="4616" max="4864" width="8.88671875" style="14"/>
    <col min="4865" max="4865" width="6.33203125" style="14" customWidth="1"/>
    <col min="4866" max="4871" width="30.6640625" style="14" customWidth="1"/>
    <col min="4872" max="5120" width="8.88671875" style="14"/>
    <col min="5121" max="5121" width="6.33203125" style="14" customWidth="1"/>
    <col min="5122" max="5127" width="30.6640625" style="14" customWidth="1"/>
    <col min="5128" max="5376" width="8.88671875" style="14"/>
    <col min="5377" max="5377" width="6.33203125" style="14" customWidth="1"/>
    <col min="5378" max="5383" width="30.6640625" style="14" customWidth="1"/>
    <col min="5384" max="5632" width="8.88671875" style="14"/>
    <col min="5633" max="5633" width="6.33203125" style="14" customWidth="1"/>
    <col min="5634" max="5639" width="30.6640625" style="14" customWidth="1"/>
    <col min="5640" max="5888" width="8.88671875" style="14"/>
    <col min="5889" max="5889" width="6.33203125" style="14" customWidth="1"/>
    <col min="5890" max="5895" width="30.6640625" style="14" customWidth="1"/>
    <col min="5896" max="6144" width="8.88671875" style="14"/>
    <col min="6145" max="6145" width="6.33203125" style="14" customWidth="1"/>
    <col min="6146" max="6151" width="30.6640625" style="14" customWidth="1"/>
    <col min="6152" max="6400" width="8.88671875" style="14"/>
    <col min="6401" max="6401" width="6.33203125" style="14" customWidth="1"/>
    <col min="6402" max="6407" width="30.6640625" style="14" customWidth="1"/>
    <col min="6408" max="6656" width="8.88671875" style="14"/>
    <col min="6657" max="6657" width="6.33203125" style="14" customWidth="1"/>
    <col min="6658" max="6663" width="30.6640625" style="14" customWidth="1"/>
    <col min="6664" max="6912" width="8.88671875" style="14"/>
    <col min="6913" max="6913" width="6.33203125" style="14" customWidth="1"/>
    <col min="6914" max="6919" width="30.6640625" style="14" customWidth="1"/>
    <col min="6920" max="7168" width="8.88671875" style="14"/>
    <col min="7169" max="7169" width="6.33203125" style="14" customWidth="1"/>
    <col min="7170" max="7175" width="30.6640625" style="14" customWidth="1"/>
    <col min="7176" max="7424" width="8.88671875" style="14"/>
    <col min="7425" max="7425" width="6.33203125" style="14" customWidth="1"/>
    <col min="7426" max="7431" width="30.6640625" style="14" customWidth="1"/>
    <col min="7432" max="7680" width="8.88671875" style="14"/>
    <col min="7681" max="7681" width="6.33203125" style="14" customWidth="1"/>
    <col min="7682" max="7687" width="30.6640625" style="14" customWidth="1"/>
    <col min="7688" max="7936" width="8.88671875" style="14"/>
    <col min="7937" max="7937" width="6.33203125" style="14" customWidth="1"/>
    <col min="7938" max="7943" width="30.6640625" style="14" customWidth="1"/>
    <col min="7944" max="8192" width="8.88671875" style="14"/>
    <col min="8193" max="8193" width="6.33203125" style="14" customWidth="1"/>
    <col min="8194" max="8199" width="30.6640625" style="14" customWidth="1"/>
    <col min="8200" max="8448" width="8.88671875" style="14"/>
    <col min="8449" max="8449" width="6.33203125" style="14" customWidth="1"/>
    <col min="8450" max="8455" width="30.6640625" style="14" customWidth="1"/>
    <col min="8456" max="8704" width="8.88671875" style="14"/>
    <col min="8705" max="8705" width="6.33203125" style="14" customWidth="1"/>
    <col min="8706" max="8711" width="30.6640625" style="14" customWidth="1"/>
    <col min="8712" max="8960" width="8.88671875" style="14"/>
    <col min="8961" max="8961" width="6.33203125" style="14" customWidth="1"/>
    <col min="8962" max="8967" width="30.6640625" style="14" customWidth="1"/>
    <col min="8968" max="9216" width="8.88671875" style="14"/>
    <col min="9217" max="9217" width="6.33203125" style="14" customWidth="1"/>
    <col min="9218" max="9223" width="30.6640625" style="14" customWidth="1"/>
    <col min="9224" max="9472" width="8.88671875" style="14"/>
    <col min="9473" max="9473" width="6.33203125" style="14" customWidth="1"/>
    <col min="9474" max="9479" width="30.6640625" style="14" customWidth="1"/>
    <col min="9480" max="9728" width="8.88671875" style="14"/>
    <col min="9729" max="9729" width="6.33203125" style="14" customWidth="1"/>
    <col min="9730" max="9735" width="30.6640625" style="14" customWidth="1"/>
    <col min="9736" max="9984" width="8.88671875" style="14"/>
    <col min="9985" max="9985" width="6.33203125" style="14" customWidth="1"/>
    <col min="9986" max="9991" width="30.6640625" style="14" customWidth="1"/>
    <col min="9992" max="10240" width="8.88671875" style="14"/>
    <col min="10241" max="10241" width="6.33203125" style="14" customWidth="1"/>
    <col min="10242" max="10247" width="30.6640625" style="14" customWidth="1"/>
    <col min="10248" max="10496" width="8.88671875" style="14"/>
    <col min="10497" max="10497" width="6.33203125" style="14" customWidth="1"/>
    <col min="10498" max="10503" width="30.6640625" style="14" customWidth="1"/>
    <col min="10504" max="10752" width="8.88671875" style="14"/>
    <col min="10753" max="10753" width="6.33203125" style="14" customWidth="1"/>
    <col min="10754" max="10759" width="30.6640625" style="14" customWidth="1"/>
    <col min="10760" max="11008" width="8.88671875" style="14"/>
    <col min="11009" max="11009" width="6.33203125" style="14" customWidth="1"/>
    <col min="11010" max="11015" width="30.6640625" style="14" customWidth="1"/>
    <col min="11016" max="11264" width="8.88671875" style="14"/>
    <col min="11265" max="11265" width="6.33203125" style="14" customWidth="1"/>
    <col min="11266" max="11271" width="30.6640625" style="14" customWidth="1"/>
    <col min="11272" max="11520" width="8.88671875" style="14"/>
    <col min="11521" max="11521" width="6.33203125" style="14" customWidth="1"/>
    <col min="11522" max="11527" width="30.6640625" style="14" customWidth="1"/>
    <col min="11528" max="11776" width="8.88671875" style="14"/>
    <col min="11777" max="11777" width="6.33203125" style="14" customWidth="1"/>
    <col min="11778" max="11783" width="30.6640625" style="14" customWidth="1"/>
    <col min="11784" max="12032" width="8.88671875" style="14"/>
    <col min="12033" max="12033" width="6.33203125" style="14" customWidth="1"/>
    <col min="12034" max="12039" width="30.6640625" style="14" customWidth="1"/>
    <col min="12040" max="12288" width="8.88671875" style="14"/>
    <col min="12289" max="12289" width="6.33203125" style="14" customWidth="1"/>
    <col min="12290" max="12295" width="30.6640625" style="14" customWidth="1"/>
    <col min="12296" max="12544" width="8.88671875" style="14"/>
    <col min="12545" max="12545" width="6.33203125" style="14" customWidth="1"/>
    <col min="12546" max="12551" width="30.6640625" style="14" customWidth="1"/>
    <col min="12552" max="12800" width="8.88671875" style="14"/>
    <col min="12801" max="12801" width="6.33203125" style="14" customWidth="1"/>
    <col min="12802" max="12807" width="30.6640625" style="14" customWidth="1"/>
    <col min="12808" max="13056" width="8.88671875" style="14"/>
    <col min="13057" max="13057" width="6.33203125" style="14" customWidth="1"/>
    <col min="13058" max="13063" width="30.6640625" style="14" customWidth="1"/>
    <col min="13064" max="13312" width="8.88671875" style="14"/>
    <col min="13313" max="13313" width="6.33203125" style="14" customWidth="1"/>
    <col min="13314" max="13319" width="30.6640625" style="14" customWidth="1"/>
    <col min="13320" max="13568" width="8.88671875" style="14"/>
    <col min="13569" max="13569" width="6.33203125" style="14" customWidth="1"/>
    <col min="13570" max="13575" width="30.6640625" style="14" customWidth="1"/>
    <col min="13576" max="13824" width="8.88671875" style="14"/>
    <col min="13825" max="13825" width="6.33203125" style="14" customWidth="1"/>
    <col min="13826" max="13831" width="30.6640625" style="14" customWidth="1"/>
    <col min="13832" max="14080" width="8.88671875" style="14"/>
    <col min="14081" max="14081" width="6.33203125" style="14" customWidth="1"/>
    <col min="14082" max="14087" width="30.6640625" style="14" customWidth="1"/>
    <col min="14088" max="14336" width="8.88671875" style="14"/>
    <col min="14337" max="14337" width="6.33203125" style="14" customWidth="1"/>
    <col min="14338" max="14343" width="30.6640625" style="14" customWidth="1"/>
    <col min="14344" max="14592" width="8.88671875" style="14"/>
    <col min="14593" max="14593" width="6.33203125" style="14" customWidth="1"/>
    <col min="14594" max="14599" width="30.6640625" style="14" customWidth="1"/>
    <col min="14600" max="14848" width="8.88671875" style="14"/>
    <col min="14849" max="14849" width="6.33203125" style="14" customWidth="1"/>
    <col min="14850" max="14855" width="30.6640625" style="14" customWidth="1"/>
    <col min="14856" max="15104" width="8.88671875" style="14"/>
    <col min="15105" max="15105" width="6.33203125" style="14" customWidth="1"/>
    <col min="15106" max="15111" width="30.6640625" style="14" customWidth="1"/>
    <col min="15112" max="15360" width="8.88671875" style="14"/>
    <col min="15361" max="15361" width="6.33203125" style="14" customWidth="1"/>
    <col min="15362" max="15367" width="30.6640625" style="14" customWidth="1"/>
    <col min="15368" max="15616" width="8.88671875" style="14"/>
    <col min="15617" max="15617" width="6.33203125" style="14" customWidth="1"/>
    <col min="15618" max="15623" width="30.6640625" style="14" customWidth="1"/>
    <col min="15624" max="15872" width="8.88671875" style="14"/>
    <col min="15873" max="15873" width="6.33203125" style="14" customWidth="1"/>
    <col min="15874" max="15879" width="30.6640625" style="14" customWidth="1"/>
    <col min="15880" max="16128" width="8.88671875" style="14"/>
    <col min="16129" max="16129" width="6.33203125" style="14" customWidth="1"/>
    <col min="16130" max="16135" width="30.6640625" style="14" customWidth="1"/>
    <col min="16136" max="16384" width="8.88671875" style="14"/>
  </cols>
  <sheetData>
    <row r="1" spans="1:7" ht="32.700000000000003" customHeight="1">
      <c r="A1" s="14" t="s">
        <v>1469</v>
      </c>
      <c r="B1" s="14" t="s">
        <v>1470</v>
      </c>
      <c r="C1" s="14" t="s">
        <v>1471</v>
      </c>
      <c r="D1" s="14" t="s">
        <v>1472</v>
      </c>
      <c r="E1" s="14" t="s">
        <v>1473</v>
      </c>
      <c r="F1" s="14" t="s">
        <v>1474</v>
      </c>
      <c r="G1" s="14" t="s">
        <v>1475</v>
      </c>
    </row>
    <row r="2" spans="1:7" ht="32.700000000000003" customHeight="1" outlineLevel="1">
      <c r="A2" s="15" t="s">
        <v>1476</v>
      </c>
      <c r="B2" s="15" t="s">
        <v>1013</v>
      </c>
      <c r="C2" s="15" t="s">
        <v>1477</v>
      </c>
      <c r="D2" s="15" t="s">
        <v>1478</v>
      </c>
      <c r="E2" s="15" t="s">
        <v>1479</v>
      </c>
      <c r="F2" s="15" t="s">
        <v>1480</v>
      </c>
      <c r="G2" s="15" t="s">
        <v>1481</v>
      </c>
    </row>
    <row r="3" spans="1:7" ht="32.700000000000003" customHeight="1" outlineLevel="1">
      <c r="A3" s="15" t="s">
        <v>1482</v>
      </c>
      <c r="B3" s="15" t="s">
        <v>1023</v>
      </c>
      <c r="C3" s="15" t="s">
        <v>1483</v>
      </c>
      <c r="D3" s="15" t="s">
        <v>1484</v>
      </c>
      <c r="E3" s="15" t="s">
        <v>1485</v>
      </c>
      <c r="F3" s="15" t="s">
        <v>1486</v>
      </c>
      <c r="G3" s="15" t="s">
        <v>1487</v>
      </c>
    </row>
    <row r="4" spans="1:7" ht="32.700000000000003" customHeight="1" outlineLevel="1">
      <c r="A4" s="15" t="s">
        <v>1488</v>
      </c>
      <c r="B4" s="15" t="s">
        <v>1029</v>
      </c>
      <c r="C4" s="15" t="s">
        <v>1489</v>
      </c>
      <c r="D4" s="15" t="s">
        <v>1490</v>
      </c>
      <c r="E4" s="15" t="s">
        <v>1491</v>
      </c>
      <c r="F4" s="15" t="s">
        <v>1492</v>
      </c>
      <c r="G4" s="15" t="s">
        <v>1493</v>
      </c>
    </row>
    <row r="5" spans="1:7" ht="32.700000000000003" customHeight="1" outlineLevel="1">
      <c r="A5" s="15" t="s">
        <v>1494</v>
      </c>
      <c r="B5" s="15" t="s">
        <v>1035</v>
      </c>
      <c r="C5" s="15" t="s">
        <v>1495</v>
      </c>
      <c r="D5" s="15" t="s">
        <v>1496</v>
      </c>
      <c r="E5" s="15" t="s">
        <v>1497</v>
      </c>
      <c r="F5" s="15" t="s">
        <v>1498</v>
      </c>
      <c r="G5" s="15" t="s">
        <v>1499</v>
      </c>
    </row>
    <row r="6" spans="1:7" ht="32.700000000000003" customHeight="1" outlineLevel="1">
      <c r="A6" s="15" t="s">
        <v>1500</v>
      </c>
      <c r="B6" s="15" t="s">
        <v>1041</v>
      </c>
      <c r="C6" s="15" t="s">
        <v>1501</v>
      </c>
      <c r="D6" s="15" t="s">
        <v>1502</v>
      </c>
      <c r="E6" s="15" t="s">
        <v>1503</v>
      </c>
      <c r="F6" s="15" t="s">
        <v>1504</v>
      </c>
      <c r="G6" s="15" t="s">
        <v>1505</v>
      </c>
    </row>
    <row r="7" spans="1:7" ht="32.700000000000003" customHeight="1" outlineLevel="1">
      <c r="A7" s="15" t="s">
        <v>1506</v>
      </c>
      <c r="B7" s="15" t="s">
        <v>1047</v>
      </c>
      <c r="C7" s="15" t="s">
        <v>1507</v>
      </c>
      <c r="D7" s="15" t="s">
        <v>1508</v>
      </c>
      <c r="E7" s="15" t="s">
        <v>1509</v>
      </c>
      <c r="F7" s="15" t="s">
        <v>1510</v>
      </c>
      <c r="G7" s="15" t="s">
        <v>1511</v>
      </c>
    </row>
    <row r="8" spans="1:7" ht="32.700000000000003" customHeight="1" outlineLevel="1">
      <c r="A8" s="15" t="s">
        <v>1512</v>
      </c>
      <c r="B8" s="15" t="s">
        <v>1053</v>
      </c>
      <c r="C8" s="15" t="s">
        <v>1513</v>
      </c>
      <c r="D8" s="15" t="s">
        <v>1514</v>
      </c>
      <c r="E8" s="15" t="s">
        <v>1515</v>
      </c>
      <c r="F8" s="15" t="s">
        <v>1516</v>
      </c>
      <c r="G8" s="15" t="s">
        <v>1517</v>
      </c>
    </row>
    <row r="9" spans="1:7" ht="32.700000000000003" customHeight="1" outlineLevel="1">
      <c r="A9" s="15" t="s">
        <v>1518</v>
      </c>
      <c r="B9" s="15" t="s">
        <v>1059</v>
      </c>
      <c r="C9" s="15" t="s">
        <v>1519</v>
      </c>
      <c r="D9" s="15" t="s">
        <v>1520</v>
      </c>
      <c r="E9" s="15" t="s">
        <v>1521</v>
      </c>
      <c r="F9" s="15" t="s">
        <v>1522</v>
      </c>
      <c r="G9" s="15" t="s">
        <v>1523</v>
      </c>
    </row>
    <row r="10" spans="1:7" ht="15.6" customHeight="1"/>
    <row r="11" spans="1:7" ht="34.35" customHeight="1" outlineLevel="1">
      <c r="A11" s="15" t="s">
        <v>1524</v>
      </c>
      <c r="B11" s="15" t="s">
        <v>1525</v>
      </c>
      <c r="C11" s="15" t="s">
        <v>1526</v>
      </c>
      <c r="D11" s="15" t="s">
        <v>1527</v>
      </c>
      <c r="E11" s="15" t="s">
        <v>1528</v>
      </c>
      <c r="F11" s="15" t="s">
        <v>1529</v>
      </c>
      <c r="G11" s="15" t="s">
        <v>1530</v>
      </c>
    </row>
    <row r="12" spans="1:7" ht="33" customHeight="1" outlineLevel="1">
      <c r="A12" s="15" t="s">
        <v>1531</v>
      </c>
      <c r="B12" s="15" t="s">
        <v>1532</v>
      </c>
      <c r="C12" s="15" t="s">
        <v>1533</v>
      </c>
      <c r="D12" s="15" t="s">
        <v>1534</v>
      </c>
      <c r="E12" s="15" t="s">
        <v>1535</v>
      </c>
      <c r="F12" s="15" t="s">
        <v>1536</v>
      </c>
      <c r="G12" s="15" t="s">
        <v>1537</v>
      </c>
    </row>
    <row r="13" spans="1:7" ht="32.700000000000003" customHeight="1" outlineLevel="1">
      <c r="A13" s="15" t="s">
        <v>1538</v>
      </c>
      <c r="B13" s="15" t="s">
        <v>1539</v>
      </c>
      <c r="C13" s="15" t="s">
        <v>1540</v>
      </c>
      <c r="D13" s="15" t="s">
        <v>1541</v>
      </c>
      <c r="E13" s="15" t="s">
        <v>1542</v>
      </c>
      <c r="F13" s="15" t="s">
        <v>1543</v>
      </c>
      <c r="G13" s="15" t="s">
        <v>1544</v>
      </c>
    </row>
    <row r="14" spans="1:7" ht="35.1" customHeight="1" outlineLevel="1">
      <c r="A14" s="15" t="s">
        <v>1545</v>
      </c>
      <c r="B14" s="15" t="s">
        <v>1546</v>
      </c>
      <c r="C14" s="15" t="s">
        <v>1547</v>
      </c>
      <c r="D14" s="15" t="s">
        <v>1548</v>
      </c>
      <c r="E14" s="15" t="s">
        <v>1549</v>
      </c>
      <c r="F14" s="15" t="s">
        <v>1550</v>
      </c>
      <c r="G14" s="15" t="s">
        <v>1551</v>
      </c>
    </row>
    <row r="15" spans="1:7" ht="34.35" customHeight="1" outlineLevel="1">
      <c r="A15" s="15" t="s">
        <v>1552</v>
      </c>
      <c r="B15" s="15" t="s">
        <v>1553</v>
      </c>
      <c r="C15" s="15" t="s">
        <v>1554</v>
      </c>
      <c r="D15" s="15" t="s">
        <v>1555</v>
      </c>
      <c r="E15" s="15" t="s">
        <v>1556</v>
      </c>
      <c r="F15" s="15" t="s">
        <v>1557</v>
      </c>
      <c r="G15" s="15" t="s">
        <v>1558</v>
      </c>
    </row>
    <row r="16" spans="1:7" ht="32.700000000000003" customHeight="1" outlineLevel="1">
      <c r="A16" s="15" t="s">
        <v>1559</v>
      </c>
      <c r="B16" s="15" t="s">
        <v>1560</v>
      </c>
      <c r="C16" s="15" t="s">
        <v>1561</v>
      </c>
      <c r="D16" s="15" t="s">
        <v>1562</v>
      </c>
      <c r="E16" s="15" t="s">
        <v>1563</v>
      </c>
      <c r="F16" s="15" t="s">
        <v>1564</v>
      </c>
      <c r="G16" s="15" t="s">
        <v>1565</v>
      </c>
    </row>
    <row r="17" spans="1:7" ht="32.700000000000003" customHeight="1" outlineLevel="1">
      <c r="A17" s="15" t="s">
        <v>1566</v>
      </c>
      <c r="B17" s="15" t="s">
        <v>1567</v>
      </c>
      <c r="C17" s="15" t="s">
        <v>1568</v>
      </c>
      <c r="D17" s="15" t="s">
        <v>1569</v>
      </c>
      <c r="E17" s="15" t="s">
        <v>1570</v>
      </c>
      <c r="F17" s="15" t="s">
        <v>1571</v>
      </c>
      <c r="G17" s="15" t="s">
        <v>1572</v>
      </c>
    </row>
    <row r="18" spans="1:7" ht="33.6" customHeight="1" outlineLevel="1">
      <c r="A18" s="15" t="s">
        <v>1573</v>
      </c>
      <c r="B18" s="15" t="s">
        <v>1574</v>
      </c>
      <c r="C18" s="15" t="s">
        <v>1575</v>
      </c>
      <c r="D18" s="15" t="s">
        <v>1576</v>
      </c>
      <c r="E18" s="15" t="s">
        <v>1577</v>
      </c>
      <c r="F18" s="15" t="s">
        <v>1578</v>
      </c>
      <c r="G18" s="15" t="s">
        <v>1579</v>
      </c>
    </row>
    <row r="19" spans="1:7" ht="32.700000000000003" customHeight="1" outlineLevel="1">
      <c r="A19" s="15" t="s">
        <v>1580</v>
      </c>
      <c r="B19" s="15" t="s">
        <v>1581</v>
      </c>
      <c r="C19" s="15" t="s">
        <v>1582</v>
      </c>
      <c r="D19" s="15" t="s">
        <v>1583</v>
      </c>
      <c r="E19" s="15" t="s">
        <v>1584</v>
      </c>
      <c r="F19" s="15" t="s">
        <v>1585</v>
      </c>
      <c r="G19" s="15" t="s">
        <v>1586</v>
      </c>
    </row>
    <row r="20" spans="1:7" ht="15" customHeight="1"/>
    <row r="21" spans="1:7" ht="32.700000000000003" customHeight="1" outlineLevel="1">
      <c r="A21" s="15" t="s">
        <v>1587</v>
      </c>
      <c r="B21" s="15" t="s">
        <v>1588</v>
      </c>
      <c r="C21" s="15" t="s">
        <v>1589</v>
      </c>
      <c r="D21" s="15" t="s">
        <v>1590</v>
      </c>
      <c r="E21" s="15" t="s">
        <v>1591</v>
      </c>
      <c r="F21" s="15" t="s">
        <v>1592</v>
      </c>
      <c r="G21" s="15" t="s">
        <v>1593</v>
      </c>
    </row>
    <row r="22" spans="1:7" ht="34.35" customHeight="1" outlineLevel="1">
      <c r="A22" s="15" t="s">
        <v>1594</v>
      </c>
      <c r="B22" s="15" t="s">
        <v>1595</v>
      </c>
      <c r="C22" s="15" t="s">
        <v>1596</v>
      </c>
      <c r="D22" s="15" t="s">
        <v>1597</v>
      </c>
      <c r="E22" s="15" t="s">
        <v>1598</v>
      </c>
      <c r="F22" s="15" t="s">
        <v>1599</v>
      </c>
      <c r="G22" s="15" t="s">
        <v>1600</v>
      </c>
    </row>
    <row r="23" spans="1:7" ht="32.700000000000003" customHeight="1" outlineLevel="1">
      <c r="A23" s="15" t="s">
        <v>1601</v>
      </c>
      <c r="B23" s="15" t="s">
        <v>1602</v>
      </c>
      <c r="C23" s="15" t="s">
        <v>1603</v>
      </c>
      <c r="D23" s="15" t="s">
        <v>1604</v>
      </c>
      <c r="E23" s="15" t="s">
        <v>1605</v>
      </c>
      <c r="F23" s="15" t="s">
        <v>1606</v>
      </c>
      <c r="G23" s="15" t="s">
        <v>1607</v>
      </c>
    </row>
    <row r="24" spans="1:7" ht="32.700000000000003" customHeight="1" outlineLevel="1">
      <c r="A24" s="15" t="s">
        <v>1608</v>
      </c>
      <c r="B24" s="15" t="s">
        <v>1609</v>
      </c>
      <c r="C24" s="15" t="s">
        <v>1610</v>
      </c>
      <c r="D24" s="15" t="s">
        <v>1611</v>
      </c>
      <c r="E24" s="15" t="s">
        <v>1612</v>
      </c>
      <c r="F24" s="15" t="s">
        <v>1613</v>
      </c>
      <c r="G24" s="15" t="s">
        <v>1614</v>
      </c>
    </row>
    <row r="25" spans="1:7" ht="35.700000000000003" customHeight="1" outlineLevel="1">
      <c r="A25" s="15" t="s">
        <v>1615</v>
      </c>
      <c r="B25" s="15" t="s">
        <v>1616</v>
      </c>
      <c r="C25" s="15" t="s">
        <v>1617</v>
      </c>
      <c r="D25" s="15" t="s">
        <v>1618</v>
      </c>
      <c r="E25" s="15" t="s">
        <v>1619</v>
      </c>
      <c r="F25" s="15" t="s">
        <v>1620</v>
      </c>
      <c r="G25" s="15" t="s">
        <v>1621</v>
      </c>
    </row>
    <row r="26" spans="1:7" ht="34.35" customHeight="1" outlineLevel="1">
      <c r="A26" s="15" t="s">
        <v>1622</v>
      </c>
      <c r="B26" s="15" t="s">
        <v>1623</v>
      </c>
      <c r="C26" s="15" t="s">
        <v>1624</v>
      </c>
      <c r="D26" s="15" t="s">
        <v>1625</v>
      </c>
      <c r="E26" s="15" t="s">
        <v>1626</v>
      </c>
      <c r="F26" s="15" t="s">
        <v>1627</v>
      </c>
      <c r="G26" s="15" t="s">
        <v>1628</v>
      </c>
    </row>
    <row r="27" spans="1:7" ht="33.6" customHeight="1" outlineLevel="1">
      <c r="A27" s="15" t="s">
        <v>1629</v>
      </c>
      <c r="B27" s="15" t="s">
        <v>1630</v>
      </c>
      <c r="C27" s="15" t="s">
        <v>1631</v>
      </c>
      <c r="D27" s="15" t="s">
        <v>1632</v>
      </c>
      <c r="E27" s="15" t="s">
        <v>1633</v>
      </c>
      <c r="F27" s="15" t="s">
        <v>1634</v>
      </c>
      <c r="G27" s="15" t="s">
        <v>1635</v>
      </c>
    </row>
    <row r="28" spans="1:7" ht="34.35" customHeight="1" outlineLevel="1">
      <c r="A28" s="15" t="s">
        <v>1636</v>
      </c>
      <c r="B28" s="15" t="s">
        <v>1637</v>
      </c>
      <c r="C28" s="15" t="s">
        <v>1638</v>
      </c>
      <c r="D28" s="15" t="s">
        <v>1639</v>
      </c>
      <c r="E28" s="15" t="s">
        <v>1640</v>
      </c>
      <c r="F28" s="15" t="s">
        <v>1641</v>
      </c>
      <c r="G28" s="15" t="s">
        <v>1642</v>
      </c>
    </row>
    <row r="29" spans="1:7" ht="32.700000000000003" customHeight="1" outlineLevel="1">
      <c r="A29" s="15" t="s">
        <v>1643</v>
      </c>
      <c r="B29" s="15" t="s">
        <v>1644</v>
      </c>
      <c r="C29" s="15" t="s">
        <v>1645</v>
      </c>
      <c r="D29" s="15" t="s">
        <v>1646</v>
      </c>
      <c r="E29" s="15" t="s">
        <v>1647</v>
      </c>
      <c r="F29" s="15" t="s">
        <v>1648</v>
      </c>
      <c r="G29" s="15" t="s">
        <v>1649</v>
      </c>
    </row>
    <row r="30" spans="1:7" ht="13.35" customHeight="1"/>
    <row r="31" spans="1:7" ht="35.1" customHeight="1" outlineLevel="1">
      <c r="A31" s="15" t="s">
        <v>1650</v>
      </c>
      <c r="B31" s="15" t="s">
        <v>1327</v>
      </c>
      <c r="C31" s="15" t="s">
        <v>1651</v>
      </c>
      <c r="D31" s="15" t="s">
        <v>1652</v>
      </c>
      <c r="E31" s="15" t="s">
        <v>1653</v>
      </c>
      <c r="F31" s="15" t="s">
        <v>1654</v>
      </c>
      <c r="G31" s="15" t="s">
        <v>1655</v>
      </c>
    </row>
    <row r="32" spans="1:7" ht="32.700000000000003" customHeight="1" outlineLevel="1">
      <c r="A32" s="15" t="s">
        <v>1656</v>
      </c>
      <c r="B32" s="15" t="s">
        <v>1334</v>
      </c>
      <c r="C32" s="15" t="s">
        <v>1657</v>
      </c>
      <c r="D32" s="15" t="s">
        <v>1658</v>
      </c>
      <c r="E32" s="15" t="s">
        <v>1659</v>
      </c>
      <c r="F32" s="15" t="s">
        <v>1660</v>
      </c>
      <c r="G32" s="15" t="s">
        <v>1661</v>
      </c>
    </row>
    <row r="33" spans="1:7" ht="33.6" customHeight="1" outlineLevel="1">
      <c r="A33" s="15" t="s">
        <v>1662</v>
      </c>
      <c r="B33" s="15" t="s">
        <v>1341</v>
      </c>
      <c r="C33" s="15" t="s">
        <v>1663</v>
      </c>
      <c r="D33" s="15" t="s">
        <v>1664</v>
      </c>
      <c r="E33" s="15" t="s">
        <v>1665</v>
      </c>
      <c r="F33" s="15" t="s">
        <v>1666</v>
      </c>
      <c r="G33" s="15" t="s">
        <v>1667</v>
      </c>
    </row>
    <row r="34" spans="1:7" ht="32.700000000000003" customHeight="1" outlineLevel="1">
      <c r="A34" s="15" t="s">
        <v>1668</v>
      </c>
      <c r="B34" s="15" t="s">
        <v>1348</v>
      </c>
      <c r="C34" s="15" t="s">
        <v>1669</v>
      </c>
      <c r="D34" s="15" t="s">
        <v>1670</v>
      </c>
      <c r="E34" s="15" t="s">
        <v>1671</v>
      </c>
      <c r="F34" s="15" t="s">
        <v>1672</v>
      </c>
      <c r="G34" s="15" t="s">
        <v>1673</v>
      </c>
    </row>
    <row r="35" spans="1:7" ht="33.6" customHeight="1" outlineLevel="1">
      <c r="A35" s="15" t="s">
        <v>1674</v>
      </c>
      <c r="B35" s="15" t="s">
        <v>1355</v>
      </c>
      <c r="C35" s="15" t="s">
        <v>1675</v>
      </c>
      <c r="D35" s="15" t="s">
        <v>1676</v>
      </c>
      <c r="E35" s="15" t="s">
        <v>1677</v>
      </c>
      <c r="F35" s="15" t="s">
        <v>1678</v>
      </c>
      <c r="G35" s="15" t="s">
        <v>1679</v>
      </c>
    </row>
    <row r="36" spans="1:7" ht="32.700000000000003" customHeight="1" outlineLevel="1">
      <c r="A36" s="15" t="s">
        <v>1680</v>
      </c>
      <c r="B36" s="15" t="s">
        <v>1362</v>
      </c>
      <c r="C36" s="15" t="s">
        <v>1681</v>
      </c>
      <c r="D36" s="15" t="s">
        <v>1682</v>
      </c>
      <c r="E36" s="15" t="s">
        <v>1683</v>
      </c>
      <c r="F36" s="15" t="s">
        <v>1684</v>
      </c>
      <c r="G36" s="15" t="s">
        <v>1685</v>
      </c>
    </row>
    <row r="37" spans="1:7" ht="17.7" customHeight="1"/>
    <row r="38" spans="1:7" ht="24" customHeight="1" outlineLevel="1">
      <c r="A38" s="15" t="s">
        <v>1686</v>
      </c>
      <c r="B38" s="15" t="s">
        <v>1421</v>
      </c>
      <c r="C38" s="15" t="s">
        <v>1687</v>
      </c>
      <c r="D38" s="15" t="s">
        <v>1688</v>
      </c>
      <c r="E38" s="15" t="s">
        <v>1689</v>
      </c>
      <c r="F38" s="15" t="s">
        <v>1690</v>
      </c>
      <c r="G38" s="15" t="s">
        <v>1691</v>
      </c>
    </row>
    <row r="39" spans="1:7" ht="24" customHeight="1" outlineLevel="1">
      <c r="A39" s="15" t="s">
        <v>1692</v>
      </c>
      <c r="B39" s="15" t="s">
        <v>1428</v>
      </c>
      <c r="C39" s="15" t="s">
        <v>1687</v>
      </c>
      <c r="D39" s="15" t="s">
        <v>1688</v>
      </c>
      <c r="E39" s="15" t="s">
        <v>1689</v>
      </c>
      <c r="F39" s="15" t="s">
        <v>1690</v>
      </c>
      <c r="G39" s="15" t="s">
        <v>1691</v>
      </c>
    </row>
    <row r="40" spans="1:7" ht="24" customHeight="1" outlineLevel="1">
      <c r="A40" s="15" t="s">
        <v>1693</v>
      </c>
      <c r="B40" s="15" t="s">
        <v>1430</v>
      </c>
      <c r="C40" s="15" t="s">
        <v>1687</v>
      </c>
      <c r="D40" s="15" t="s">
        <v>1688</v>
      </c>
      <c r="E40" s="15" t="s">
        <v>1689</v>
      </c>
      <c r="F40" s="15" t="s">
        <v>1690</v>
      </c>
      <c r="G40" s="15" t="s">
        <v>1691</v>
      </c>
    </row>
    <row r="41" spans="1:7" ht="24" customHeight="1" outlineLevel="1">
      <c r="A41" s="15" t="s">
        <v>1694</v>
      </c>
      <c r="B41" s="15" t="s">
        <v>1432</v>
      </c>
      <c r="C41" s="15" t="s">
        <v>1687</v>
      </c>
      <c r="D41" s="15" t="s">
        <v>1688</v>
      </c>
      <c r="E41" s="15" t="s">
        <v>1689</v>
      </c>
      <c r="F41" s="15" t="s">
        <v>1690</v>
      </c>
      <c r="G41" s="15" t="s">
        <v>1691</v>
      </c>
    </row>
    <row r="42" spans="1:7" ht="24" customHeight="1" outlineLevel="1">
      <c r="A42" s="15" t="s">
        <v>1695</v>
      </c>
      <c r="B42" s="15" t="s">
        <v>1434</v>
      </c>
      <c r="C42" s="15" t="s">
        <v>1687</v>
      </c>
      <c r="D42" s="15" t="s">
        <v>1688</v>
      </c>
      <c r="E42" s="15" t="s">
        <v>1689</v>
      </c>
      <c r="F42" s="15" t="s">
        <v>1690</v>
      </c>
      <c r="G42" s="15" t="s">
        <v>1691</v>
      </c>
    </row>
    <row r="43" spans="1:7" ht="24" customHeight="1" outlineLevel="1">
      <c r="A43" s="15" t="s">
        <v>1696</v>
      </c>
      <c r="B43" s="15" t="s">
        <v>1436</v>
      </c>
      <c r="C43" s="15" t="s">
        <v>1687</v>
      </c>
      <c r="D43" s="15" t="s">
        <v>1688</v>
      </c>
      <c r="E43" s="15" t="s">
        <v>1689</v>
      </c>
      <c r="F43" s="15" t="s">
        <v>1690</v>
      </c>
      <c r="G43" s="15" t="s">
        <v>1691</v>
      </c>
    </row>
    <row r="44" spans="1:7" ht="24" customHeight="1" outlineLevel="1">
      <c r="A44" s="15" t="s">
        <v>1697</v>
      </c>
      <c r="B44" s="15" t="s">
        <v>1438</v>
      </c>
      <c r="C44" s="15" t="s">
        <v>1687</v>
      </c>
      <c r="D44" s="15" t="s">
        <v>1688</v>
      </c>
      <c r="E44" s="15" t="s">
        <v>1689</v>
      </c>
      <c r="F44" s="15" t="s">
        <v>1690</v>
      </c>
      <c r="G44" s="15" t="s">
        <v>1691</v>
      </c>
    </row>
    <row r="45" spans="1:7" ht="24" customHeight="1" outlineLevel="1">
      <c r="A45" s="15" t="s">
        <v>1698</v>
      </c>
      <c r="B45" s="15" t="s">
        <v>1440</v>
      </c>
      <c r="C45" s="15" t="s">
        <v>1687</v>
      </c>
      <c r="D45" s="15" t="s">
        <v>1688</v>
      </c>
      <c r="E45" s="15" t="s">
        <v>1689</v>
      </c>
      <c r="F45" s="15" t="s">
        <v>1690</v>
      </c>
      <c r="G45" s="15" t="s">
        <v>1691</v>
      </c>
    </row>
  </sheetData>
  <phoneticPr fontId="22" type="noConversion"/>
  <pageMargins left="0.74803149606299213" right="0.74803149606299213" top="0.78740157480314965" bottom="0.59055118110236227" header="0.51181102362204722" footer="0.51181102362204722"/>
  <pageSetup paperSize="8" scale="63" fitToHeight="16" orientation="landscape" r:id="rId1"/>
  <headerFooter alignWithMargins="0">
    <oddHeader>&amp;LStandard IPscore&amp;CQuestions and answers</oddHeader>
    <oddFooter>&amp;RPage &amp;P of &amp;N Pages</oddFooter>
  </headerFooter>
  <rowBreaks count="1" manualBreakCount="1">
    <brk id="19" max="6"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3F389-0B05-472F-B604-D24FD48BF4A9}">
  <sheetPr codeName="Sheet18" filterMode="1">
    <tabColor theme="6" tint="0.39997558519241921"/>
    <pageSetUpPr fitToPage="1"/>
  </sheetPr>
  <dimension ref="A1:AB47"/>
  <sheetViews>
    <sheetView zoomScaleNormal="100" workbookViewId="0">
      <pane xSplit="1" ySplit="1" topLeftCell="B4" activePane="bottomRight" state="frozen"/>
      <selection pane="topRight" activeCell="D14" sqref="D14"/>
      <selection pane="bottomLeft" activeCell="D14" sqref="D14"/>
      <selection pane="bottomRight" activeCell="D14" sqref="D14"/>
    </sheetView>
  </sheetViews>
  <sheetFormatPr defaultRowHeight="14.4"/>
  <cols>
    <col min="1" max="1" width="91.109375" customWidth="1"/>
    <col min="2" max="2" width="10.6640625" bestFit="1" customWidth="1"/>
    <col min="3" max="3" width="75" customWidth="1"/>
    <col min="4" max="4" width="86.88671875" bestFit="1" customWidth="1"/>
    <col min="5" max="11" width="10.88671875" bestFit="1" customWidth="1"/>
    <col min="12" max="13" width="11.6640625" bestFit="1" customWidth="1"/>
    <col min="14" max="27" width="11.6640625" hidden="1" customWidth="1"/>
    <col min="28" max="28" width="8.88671875" customWidth="1"/>
  </cols>
  <sheetData>
    <row r="1" spans="1:28">
      <c r="A1" s="69" t="s">
        <v>5</v>
      </c>
      <c r="B1" s="124" t="s">
        <v>641</v>
      </c>
      <c r="C1" s="68" t="str">
        <f>'A. Legal status'!C$1</f>
        <v>Patent 1</v>
      </c>
      <c r="D1" s="68" t="str">
        <f>'A. Legal status'!D$1</f>
        <v>Patent 2</v>
      </c>
      <c r="E1" s="68" t="str">
        <f>'A. Legal status'!E$1</f>
        <v>Patent 3</v>
      </c>
      <c r="F1" s="68" t="str">
        <f>'A. Legal status'!F$1</f>
        <v>Patent 4</v>
      </c>
      <c r="G1" s="68" t="str">
        <f>'A. Legal status'!G$1</f>
        <v>Patent 5</v>
      </c>
      <c r="H1" s="68" t="str">
        <f>'A. Legal status'!H$1</f>
        <v>Patent 6</v>
      </c>
      <c r="I1" s="68" t="str">
        <f>'A. Legal status'!I$1</f>
        <v>Patent 7</v>
      </c>
      <c r="J1" s="68" t="str">
        <f>'A. Legal status'!J$1</f>
        <v>Patent 8</v>
      </c>
      <c r="K1" s="68" t="str">
        <f>'A. Legal status'!K$1</f>
        <v>Patent 9</v>
      </c>
      <c r="L1" s="68" t="str">
        <f>'A. Legal status'!L$1</f>
        <v>Patent 10</v>
      </c>
      <c r="M1" s="68" t="str">
        <f>'A. Legal status'!M$1</f>
        <v>Patent 11</v>
      </c>
      <c r="N1" s="68" t="str">
        <f>'A. Legal status'!N$1</f>
        <v>Patent 12</v>
      </c>
      <c r="O1" s="68" t="str">
        <f>'A. Legal status'!O$1</f>
        <v>Patent 13</v>
      </c>
      <c r="P1" s="68" t="str">
        <f>'A. Legal status'!P$1</f>
        <v>Patent 14</v>
      </c>
      <c r="Q1" s="68" t="str">
        <f>'A. Legal status'!Q$1</f>
        <v>Patent 15</v>
      </c>
      <c r="R1" s="68" t="str">
        <f>'A. Legal status'!R$1</f>
        <v>Patent 16</v>
      </c>
      <c r="S1" s="68" t="str">
        <f>'A. Legal status'!S$1</f>
        <v>Patent 17</v>
      </c>
      <c r="T1" s="68" t="str">
        <f>'A. Legal status'!T$1</f>
        <v>Patent 18</v>
      </c>
      <c r="U1" s="68" t="str">
        <f>'A. Legal status'!U$1</f>
        <v>Patent 19</v>
      </c>
      <c r="V1" s="68" t="str">
        <f>'A. Legal status'!V$1</f>
        <v>Patent 20</v>
      </c>
      <c r="W1" s="68" t="str">
        <f>'A. Legal status'!W$1</f>
        <v>Patent 21</v>
      </c>
      <c r="X1" s="68" t="str">
        <f>'A. Legal status'!X$1</f>
        <v>Patent 22</v>
      </c>
      <c r="Y1" s="68" t="str">
        <f>'A. Legal status'!Y$1</f>
        <v>Patent 23</v>
      </c>
      <c r="Z1" s="68" t="str">
        <f>'A. Legal status'!Z$1</f>
        <v>Patent 24</v>
      </c>
      <c r="AA1" s="68" t="str">
        <f>'A. Legal status'!AA$1</f>
        <v>Patent 25</v>
      </c>
    </row>
    <row r="2" spans="1:28" hidden="1">
      <c r="A2" s="206" t="str">
        <f>'Adapted questions and answers'!$F2</f>
        <v>A1: What is the status of the patent?</v>
      </c>
      <c r="B2" s="207" t="str">
        <f>'Adapted questions and answers'!$R2</f>
        <v>no</v>
      </c>
      <c r="C2" s="70" t="str">
        <f>IF($B2="no","",IF((OR(ISBLANK('A. Legal status'!C2),'A. Legal status'!C2="Select answer")),"",'A. Legal status'!C2))</f>
        <v/>
      </c>
      <c r="D2" s="70" t="str">
        <f>IF($B2="no","",IF((OR(ISBLANK('A. Legal status'!D2),'A. Legal status'!D2="Select answer")),"",'A. Legal status'!D2))</f>
        <v/>
      </c>
      <c r="E2" s="70" t="str">
        <f>IF($B2="no","",IF((OR(ISBLANK('A. Legal status'!E2),'A. Legal status'!E2="Select answer")),"",'A. Legal status'!E2))</f>
        <v/>
      </c>
      <c r="F2" s="70" t="str">
        <f>IF($B2="no","",IF((OR(ISBLANK('A. Legal status'!F2),'A. Legal status'!F2="Select answer")),"",'A. Legal status'!F2))</f>
        <v/>
      </c>
      <c r="G2" s="70" t="str">
        <f>IF($B2="no","",IF((OR(ISBLANK('A. Legal status'!G2),'A. Legal status'!G2="Select answer")),"",'A. Legal status'!G2))</f>
        <v/>
      </c>
      <c r="H2" s="70" t="str">
        <f>IF($B2="no","",IF((OR(ISBLANK('A. Legal status'!H2),'A. Legal status'!H2="Select answer")),"",'A. Legal status'!H2))</f>
        <v/>
      </c>
      <c r="I2" s="70" t="str">
        <f>IF($B2="no","",IF((OR(ISBLANK('A. Legal status'!I2),'A. Legal status'!I2="Select answer")),"",'A. Legal status'!I2))</f>
        <v/>
      </c>
      <c r="J2" s="70" t="str">
        <f>IF($B2="no","",IF((OR(ISBLANK('A. Legal status'!J2),'A. Legal status'!J2="Select answer")),"",'A. Legal status'!J2))</f>
        <v/>
      </c>
      <c r="K2" s="70" t="str">
        <f>IF($B2="no","",IF((OR(ISBLANK('A. Legal status'!K2),'A. Legal status'!K2="Select answer")),"",'A. Legal status'!K2))</f>
        <v/>
      </c>
      <c r="L2" s="70" t="str">
        <f>IF($B2="no","",IF((OR(ISBLANK('A. Legal status'!L2),'A. Legal status'!L2="Select answer")),"",'A. Legal status'!L2))</f>
        <v/>
      </c>
      <c r="M2" s="70" t="str">
        <f>IF($B2="no","",IF((OR(ISBLANK('A. Legal status'!M2),'A. Legal status'!M2="Select answer")),"",'A. Legal status'!M2))</f>
        <v/>
      </c>
      <c r="N2" s="70" t="str">
        <f>IF($B2="no","",IF((OR(ISBLANK('A. Legal status'!N2),'A. Legal status'!N2="Select answer")),"",'A. Legal status'!N2))</f>
        <v/>
      </c>
      <c r="O2" s="70" t="str">
        <f>IF($B2="no","",IF((OR(ISBLANK('A. Legal status'!O2),'A. Legal status'!O2="Select answer")),"",'A. Legal status'!O2))</f>
        <v/>
      </c>
      <c r="P2" s="70" t="str">
        <f>IF($B2="no","",IF((OR(ISBLANK('A. Legal status'!P2),'A. Legal status'!P2="Select answer")),"",'A. Legal status'!P2))</f>
        <v/>
      </c>
      <c r="Q2" s="70" t="str">
        <f>IF($B2="no","",IF((OR(ISBLANK('A. Legal status'!Q2),'A. Legal status'!Q2="Select answer")),"",'A. Legal status'!Q2))</f>
        <v/>
      </c>
      <c r="R2" s="70" t="str">
        <f>IF($B2="no","",IF((OR(ISBLANK('A. Legal status'!R2),'A. Legal status'!R2="Select answer")),"",'A. Legal status'!R2))</f>
        <v/>
      </c>
      <c r="S2" s="70" t="str">
        <f>IF($B2="no","",IF((OR(ISBLANK('A. Legal status'!S2),'A. Legal status'!S2="Select answer")),"",'A. Legal status'!S2))</f>
        <v/>
      </c>
      <c r="T2" s="70" t="str">
        <f>IF($B2="no","",IF((OR(ISBLANK('A. Legal status'!T2),'A. Legal status'!T2="Select answer")),"",'A. Legal status'!T2))</f>
        <v/>
      </c>
      <c r="U2" s="70" t="str">
        <f>IF($B2="no","",IF((OR(ISBLANK('A. Legal status'!U2),'A. Legal status'!U2="Select answer")),"",'A. Legal status'!U2))</f>
        <v/>
      </c>
      <c r="V2" s="70" t="str">
        <f>IF($B2="no","",IF((OR(ISBLANK('A. Legal status'!V2),'A. Legal status'!V2="Select answer")),"",'A. Legal status'!V2))</f>
        <v/>
      </c>
      <c r="W2" s="70" t="str">
        <f>IF($B2="no","",IF((OR(ISBLANK('A. Legal status'!W2),'A. Legal status'!W2="Select answer")),"",'A. Legal status'!W2))</f>
        <v/>
      </c>
      <c r="X2" s="70" t="str">
        <f>IF($B2="no","",IF((OR(ISBLANK('A. Legal status'!X2),'A. Legal status'!X2="Select answer")),"",'A. Legal status'!X2))</f>
        <v/>
      </c>
      <c r="Y2" s="70" t="str">
        <f>IF($B2="no","",IF((OR(ISBLANK('A. Legal status'!Y2),'A. Legal status'!Y2="Select answer")),"",'A. Legal status'!Y2))</f>
        <v/>
      </c>
      <c r="Z2" s="70" t="str">
        <f>IF($B2="no","",IF((OR(ISBLANK('A. Legal status'!Z2),'A. Legal status'!Z2="Select answer")),"",'A. Legal status'!Z2))</f>
        <v/>
      </c>
      <c r="AA2" s="70" t="str">
        <f>IF($B2="no","",IF((OR(ISBLANK('A. Legal status'!AA2),'A. Legal status'!AA2="Select answer")),"",'A. Legal status'!AA2))</f>
        <v/>
      </c>
    </row>
    <row r="3" spans="1:28" hidden="1">
      <c r="A3" s="206" t="str">
        <f>'Adapted questions and answers'!$F3</f>
        <v>A2: What is the patent's legal position of strength?</v>
      </c>
      <c r="B3" s="207" t="str">
        <f>'Adapted questions and answers'!$R3</f>
        <v>no</v>
      </c>
      <c r="C3" s="70" t="str">
        <f>IF($B3="no","",IF((OR(ISBLANK('A. Legal status'!C3),'A. Legal status'!C3="Select answer")),"",'A. Legal status'!C3))</f>
        <v/>
      </c>
      <c r="D3" s="70" t="str">
        <f>IF($B3="no","",IF((OR(ISBLANK('A. Legal status'!D3),'A. Legal status'!D3="Select answer")),"",'A. Legal status'!D3))</f>
        <v/>
      </c>
      <c r="E3" s="70" t="str">
        <f>IF($B3="no","",IF((OR(ISBLANK('A. Legal status'!E3),'A. Legal status'!E3="Select answer")),"",'A. Legal status'!E3))</f>
        <v/>
      </c>
      <c r="F3" s="70" t="str">
        <f>IF($B3="no","",IF((OR(ISBLANK('A. Legal status'!F3),'A. Legal status'!F3="Select answer")),"",'A. Legal status'!F3))</f>
        <v/>
      </c>
      <c r="G3" s="70" t="str">
        <f>IF($B3="no","",IF((OR(ISBLANK('A. Legal status'!G3),'A. Legal status'!G3="Select answer")),"",'A. Legal status'!G3))</f>
        <v/>
      </c>
      <c r="H3" s="70" t="str">
        <f>IF($B3="no","",IF((OR(ISBLANK('A. Legal status'!H3),'A. Legal status'!H3="Select answer")),"",'A. Legal status'!H3))</f>
        <v/>
      </c>
      <c r="I3" s="70" t="str">
        <f>IF($B3="no","",IF((OR(ISBLANK('A. Legal status'!I3),'A. Legal status'!I3="Select answer")),"",'A. Legal status'!I3))</f>
        <v/>
      </c>
      <c r="J3" s="70" t="str">
        <f>IF($B3="no","",IF((OR(ISBLANK('A. Legal status'!J3),'A. Legal status'!J3="Select answer")),"",'A. Legal status'!J3))</f>
        <v/>
      </c>
      <c r="K3" s="70" t="str">
        <f>IF($B3="no","",IF((OR(ISBLANK('A. Legal status'!K3),'A. Legal status'!K3="Select answer")),"",'A. Legal status'!K3))</f>
        <v/>
      </c>
      <c r="L3" s="70" t="str">
        <f>IF($B3="no","",IF((OR(ISBLANK('A. Legal status'!L3),'A. Legal status'!L3="Select answer")),"",'A. Legal status'!L3))</f>
        <v/>
      </c>
      <c r="M3" s="70" t="str">
        <f>IF($B3="no","",IF((OR(ISBLANK('A. Legal status'!M3),'A. Legal status'!M3="Select answer")),"",'A. Legal status'!M3))</f>
        <v/>
      </c>
      <c r="N3" s="70" t="str">
        <f>IF($B3="no","",IF((OR(ISBLANK('A. Legal status'!N3),'A. Legal status'!N3="Select answer")),"",'A. Legal status'!N3))</f>
        <v/>
      </c>
      <c r="O3" s="70" t="str">
        <f>IF($B3="no","",IF((OR(ISBLANK('A. Legal status'!O3),'A. Legal status'!O3="Select answer")),"",'A. Legal status'!O3))</f>
        <v/>
      </c>
      <c r="P3" s="70" t="str">
        <f>IF($B3="no","",IF((OR(ISBLANK('A. Legal status'!P3),'A. Legal status'!P3="Select answer")),"",'A. Legal status'!P3))</f>
        <v/>
      </c>
      <c r="Q3" s="70" t="str">
        <f>IF($B3="no","",IF((OR(ISBLANK('A. Legal status'!Q3),'A. Legal status'!Q3="Select answer")),"",'A. Legal status'!Q3))</f>
        <v/>
      </c>
      <c r="R3" s="70" t="str">
        <f>IF($B3="no","",IF((OR(ISBLANK('A. Legal status'!R3),'A. Legal status'!R3="Select answer")),"",'A. Legal status'!R3))</f>
        <v/>
      </c>
      <c r="S3" s="70" t="str">
        <f>IF($B3="no","",IF((OR(ISBLANK('A. Legal status'!S3),'A. Legal status'!S3="Select answer")),"",'A. Legal status'!S3))</f>
        <v/>
      </c>
      <c r="T3" s="70" t="str">
        <f>IF($B3="no","",IF((OR(ISBLANK('A. Legal status'!T3),'A. Legal status'!T3="Select answer")),"",'A. Legal status'!T3))</f>
        <v/>
      </c>
      <c r="U3" s="70" t="str">
        <f>IF($B3="no","",IF((OR(ISBLANK('A. Legal status'!U3),'A. Legal status'!U3="Select answer")),"",'A. Legal status'!U3))</f>
        <v/>
      </c>
      <c r="V3" s="70" t="str">
        <f>IF($B3="no","",IF((OR(ISBLANK('A. Legal status'!V3),'A. Legal status'!V3="Select answer")),"",'A. Legal status'!V3))</f>
        <v/>
      </c>
      <c r="W3" s="70" t="str">
        <f>IF($B3="no","",IF((OR(ISBLANK('A. Legal status'!W3),'A. Legal status'!W3="Select answer")),"",'A. Legal status'!W3))</f>
        <v/>
      </c>
      <c r="X3" s="70" t="str">
        <f>IF($B3="no","",IF((OR(ISBLANK('A. Legal status'!X3),'A. Legal status'!X3="Select answer")),"",'A. Legal status'!X3))</f>
        <v/>
      </c>
      <c r="Y3" s="70" t="str">
        <f>IF($B3="no","",IF((OR(ISBLANK('A. Legal status'!Y3),'A. Legal status'!Y3="Select answer")),"",'A. Legal status'!Y3))</f>
        <v/>
      </c>
      <c r="Z3" s="70" t="str">
        <f>IF($B3="no","",IF((OR(ISBLANK('A. Legal status'!Z3),'A. Legal status'!Z3="Select answer")),"",'A. Legal status'!Z3))</f>
        <v/>
      </c>
      <c r="AA3" s="70" t="str">
        <f>IF($B3="no","",IF((OR(ISBLANK('A. Legal status'!AA3),'A. Legal status'!AA3="Select answer")),"",'A. Legal status'!AA3))</f>
        <v/>
      </c>
    </row>
    <row r="4" spans="1:28" s="42" customFormat="1">
      <c r="A4" s="208" t="str">
        <f>'Adapted questions and answers'!$F4</f>
        <v>A3: For how long is the patent still valid?</v>
      </c>
      <c r="B4" s="209" t="str">
        <f>'Adapted questions and answers'!$R4</f>
        <v>yes</v>
      </c>
      <c r="C4" s="164" t="str">
        <f>IF($B4="no","",IF((OR(ISBLANK('A. Legal status'!C4),'A. Legal status'!C4="Select answer")),"",'A. Legal status'!C4))</f>
        <v>5 - Patent has more than a 12-year term remaining</v>
      </c>
      <c r="D4" s="164" t="str">
        <f>IF($B4="no","",IF((OR(ISBLANK('A. Legal status'!D4),'A. Legal status'!D4="Select answer")),"",'A. Legal status'!D4))</f>
        <v>2 - Patent has 2-4 year term remaining</v>
      </c>
      <c r="E4" s="164" t="str">
        <f>IF($B4="no","",IF((OR(ISBLANK('A. Legal status'!E4),'A. Legal status'!E4="Select answer")),"",'A. Legal status'!E4))</f>
        <v/>
      </c>
      <c r="F4" s="164" t="str">
        <f>IF($B4="no","",IF((OR(ISBLANK('A. Legal status'!F4),'A. Legal status'!F4="Select answer")),"",'A. Legal status'!F4))</f>
        <v/>
      </c>
      <c r="G4" s="164" t="str">
        <f>IF($B4="no","",IF((OR(ISBLANK('A. Legal status'!G4),'A. Legal status'!G4="Select answer")),"",'A. Legal status'!G4))</f>
        <v/>
      </c>
      <c r="H4" s="164" t="str">
        <f>IF($B4="no","",IF((OR(ISBLANK('A. Legal status'!H4),'A. Legal status'!H4="Select answer")),"",'A. Legal status'!H4))</f>
        <v/>
      </c>
      <c r="I4" s="164" t="str">
        <f>IF($B4="no","",IF((OR(ISBLANK('A. Legal status'!I4),'A. Legal status'!I4="Select answer")),"",'A. Legal status'!I4))</f>
        <v/>
      </c>
      <c r="J4" s="164" t="str">
        <f>IF($B4="no","",IF((OR(ISBLANK('A. Legal status'!J4),'A. Legal status'!J4="Select answer")),"",'A. Legal status'!J4))</f>
        <v/>
      </c>
      <c r="K4" s="164" t="str">
        <f>IF($B4="no","",IF((OR(ISBLANK('A. Legal status'!K4),'A. Legal status'!K4="Select answer")),"",'A. Legal status'!K4))</f>
        <v/>
      </c>
      <c r="L4" s="164" t="str">
        <f>IF($B4="no","",IF((OR(ISBLANK('A. Legal status'!L4),'A. Legal status'!L4="Select answer")),"",'A. Legal status'!L4))</f>
        <v/>
      </c>
      <c r="M4" s="164" t="str">
        <f>IF($B4="no","",IF((OR(ISBLANK('A. Legal status'!M4),'A. Legal status'!M4="Select answer")),"",'A. Legal status'!M4))</f>
        <v/>
      </c>
      <c r="N4" s="70" t="str">
        <f>IF($B4="no","",IF((OR(ISBLANK('A. Legal status'!N4),'A. Legal status'!N4="Select answer")),"",'A. Legal status'!N4))</f>
        <v/>
      </c>
      <c r="O4" s="70" t="str">
        <f>IF($B4="no","",IF((OR(ISBLANK('A. Legal status'!O4),'A. Legal status'!O4="Select answer")),"",'A. Legal status'!O4))</f>
        <v/>
      </c>
      <c r="P4" s="70" t="str">
        <f>IF($B4="no","",IF((OR(ISBLANK('A. Legal status'!P4),'A. Legal status'!P4="Select answer")),"",'A. Legal status'!P4))</f>
        <v/>
      </c>
      <c r="Q4" s="70" t="str">
        <f>IF($B4="no","",IF((OR(ISBLANK('A. Legal status'!Q4),'A. Legal status'!Q4="Select answer")),"",'A. Legal status'!Q4))</f>
        <v/>
      </c>
      <c r="R4" s="70" t="str">
        <f>IF($B4="no","",IF((OR(ISBLANK('A. Legal status'!R4),'A. Legal status'!R4="Select answer")),"",'A. Legal status'!R4))</f>
        <v/>
      </c>
      <c r="S4" s="70" t="str">
        <f>IF($B4="no","",IF((OR(ISBLANK('A. Legal status'!S4),'A. Legal status'!S4="Select answer")),"",'A. Legal status'!S4))</f>
        <v/>
      </c>
      <c r="T4" s="70" t="str">
        <f>IF($B4="no","",IF((OR(ISBLANK('A. Legal status'!T4),'A. Legal status'!T4="Select answer")),"",'A. Legal status'!T4))</f>
        <v/>
      </c>
      <c r="U4" s="70" t="str">
        <f>IF($B4="no","",IF((OR(ISBLANK('A. Legal status'!U4),'A. Legal status'!U4="Select answer")),"",'A. Legal status'!U4))</f>
        <v/>
      </c>
      <c r="V4" s="70" t="str">
        <f>IF($B4="no","",IF((OR(ISBLANK('A. Legal status'!V4),'A. Legal status'!V4="Select answer")),"",'A. Legal status'!V4))</f>
        <v/>
      </c>
      <c r="W4" s="70" t="str">
        <f>IF($B4="no","",IF((OR(ISBLANK('A. Legal status'!W4),'A. Legal status'!W4="Select answer")),"",'A. Legal status'!W4))</f>
        <v/>
      </c>
      <c r="X4" s="70" t="str">
        <f>IF($B4="no","",IF((OR(ISBLANK('A. Legal status'!X4),'A. Legal status'!X4="Select answer")),"",'A. Legal status'!X4))</f>
        <v/>
      </c>
      <c r="Y4" s="70" t="str">
        <f>IF($B4="no","",IF((OR(ISBLANK('A. Legal status'!Y4),'A. Legal status'!Y4="Select answer")),"",'A. Legal status'!Y4))</f>
        <v/>
      </c>
      <c r="Z4" s="70" t="str">
        <f>IF($B4="no","",IF((OR(ISBLANK('A. Legal status'!Z4),'A. Legal status'!Z4="Select answer")),"",'A. Legal status'!Z4))</f>
        <v/>
      </c>
      <c r="AA4" s="70" t="str">
        <f>IF($B4="no","",IF((OR(ISBLANK('A. Legal status'!AA4),'A. Legal status'!AA4="Select answer")),"",'A. Legal status'!AA4))</f>
        <v/>
      </c>
      <c r="AB4" s="165"/>
    </row>
    <row r="5" spans="1:28" s="42" customFormat="1">
      <c r="A5" s="208" t="str">
        <f>'Adapted questions and answers'!$F5</f>
        <v>A4: How broad and comprehensive are the patent claims?</v>
      </c>
      <c r="B5" s="209" t="str">
        <f>'Adapted questions and answers'!$R5</f>
        <v>yes</v>
      </c>
      <c r="C5" s="164" t="str">
        <f>IF($B5="no","",IF((OR(ISBLANK('A. Legal status'!C5),'A. Legal status'!C5="Select answer")),"",'A. Legal status'!C5))</f>
        <v>4 - The claims are broadly inclusive</v>
      </c>
      <c r="D5" s="164" t="str">
        <f>IF($B5="no","",IF((OR(ISBLANK('A. Legal status'!D5),'A. Legal status'!D5="Select answer")),"",'A. Legal status'!D5))</f>
        <v>4 - The claims are broadly inclusive</v>
      </c>
      <c r="E5" s="164" t="str">
        <f>IF($B5="no","",IF((OR(ISBLANK('A. Legal status'!E5),'A. Legal status'!E5="Select answer")),"",'A. Legal status'!E5))</f>
        <v/>
      </c>
      <c r="F5" s="164" t="str">
        <f>IF($B5="no","",IF((OR(ISBLANK('A. Legal status'!F5),'A. Legal status'!F5="Select answer")),"",'A. Legal status'!F5))</f>
        <v/>
      </c>
      <c r="G5" s="164" t="str">
        <f>IF($B5="no","",IF((OR(ISBLANK('A. Legal status'!G5),'A. Legal status'!G5="Select answer")),"",'A. Legal status'!G5))</f>
        <v/>
      </c>
      <c r="H5" s="164" t="str">
        <f>IF($B5="no","",IF((OR(ISBLANK('A. Legal status'!H5),'A. Legal status'!H5="Select answer")),"",'A. Legal status'!H5))</f>
        <v/>
      </c>
      <c r="I5" s="164" t="str">
        <f>IF($B5="no","",IF((OR(ISBLANK('A. Legal status'!I5),'A. Legal status'!I5="Select answer")),"",'A. Legal status'!I5))</f>
        <v/>
      </c>
      <c r="J5" s="164" t="str">
        <f>IF($B5="no","",IF((OR(ISBLANK('A. Legal status'!J5),'A. Legal status'!J5="Select answer")),"",'A. Legal status'!J5))</f>
        <v/>
      </c>
      <c r="K5" s="164" t="str">
        <f>IF($B5="no","",IF((OR(ISBLANK('A. Legal status'!K5),'A. Legal status'!K5="Select answer")),"",'A. Legal status'!K5))</f>
        <v/>
      </c>
      <c r="L5" s="164" t="str">
        <f>IF($B5="no","",IF((OR(ISBLANK('A. Legal status'!L5),'A. Legal status'!L5="Select answer")),"",'A. Legal status'!L5))</f>
        <v/>
      </c>
      <c r="M5" s="164" t="str">
        <f>IF($B5="no","",IF((OR(ISBLANK('A. Legal status'!M5),'A. Legal status'!M5="Select answer")),"",'A. Legal status'!M5))</f>
        <v/>
      </c>
      <c r="N5" s="70" t="str">
        <f>IF($B5="no","",IF((OR(ISBLANK('A. Legal status'!N5),'A. Legal status'!N5="Select answer")),"",'A. Legal status'!N5))</f>
        <v/>
      </c>
      <c r="O5" s="70" t="str">
        <f>IF($B5="no","",IF((OR(ISBLANK('A. Legal status'!O5),'A. Legal status'!O5="Select answer")),"",'A. Legal status'!O5))</f>
        <v/>
      </c>
      <c r="P5" s="70" t="str">
        <f>IF($B5="no","",IF((OR(ISBLANK('A. Legal status'!P5),'A. Legal status'!P5="Select answer")),"",'A. Legal status'!P5))</f>
        <v/>
      </c>
      <c r="Q5" s="70" t="str">
        <f>IF($B5="no","",IF((OR(ISBLANK('A. Legal status'!Q5),'A. Legal status'!Q5="Select answer")),"",'A. Legal status'!Q5))</f>
        <v/>
      </c>
      <c r="R5" s="70" t="str">
        <f>IF($B5="no","",IF((OR(ISBLANK('A. Legal status'!R5),'A. Legal status'!R5="Select answer")),"",'A. Legal status'!R5))</f>
        <v/>
      </c>
      <c r="S5" s="70" t="str">
        <f>IF($B5="no","",IF((OR(ISBLANK('A. Legal status'!S5),'A. Legal status'!S5="Select answer")),"",'A. Legal status'!S5))</f>
        <v/>
      </c>
      <c r="T5" s="70" t="str">
        <f>IF($B5="no","",IF((OR(ISBLANK('A. Legal status'!T5),'A. Legal status'!T5="Select answer")),"",'A. Legal status'!T5))</f>
        <v/>
      </c>
      <c r="U5" s="70" t="str">
        <f>IF($B5="no","",IF((OR(ISBLANK('A. Legal status'!U5),'A. Legal status'!U5="Select answer")),"",'A. Legal status'!U5))</f>
        <v/>
      </c>
      <c r="V5" s="70" t="str">
        <f>IF($B5="no","",IF((OR(ISBLANK('A. Legal status'!V5),'A. Legal status'!V5="Select answer")),"",'A. Legal status'!V5))</f>
        <v/>
      </c>
      <c r="W5" s="70" t="str">
        <f>IF($B5="no","",IF((OR(ISBLANK('A. Legal status'!W5),'A. Legal status'!W5="Select answer")),"",'A. Legal status'!W5))</f>
        <v/>
      </c>
      <c r="X5" s="70" t="str">
        <f>IF($B5="no","",IF((OR(ISBLANK('A. Legal status'!X5),'A. Legal status'!X5="Select answer")),"",'A. Legal status'!X5))</f>
        <v/>
      </c>
      <c r="Y5" s="70" t="str">
        <f>IF($B5="no","",IF((OR(ISBLANK('A. Legal status'!Y5),'A. Legal status'!Y5="Select answer")),"",'A. Legal status'!Y5))</f>
        <v/>
      </c>
      <c r="Z5" s="70" t="str">
        <f>IF($B5="no","",IF((OR(ISBLANK('A. Legal status'!Z5),'A. Legal status'!Z5="Select answer")),"",'A. Legal status'!Z5))</f>
        <v/>
      </c>
      <c r="AA5" s="70" t="str">
        <f>IF($B5="no","",IF((OR(ISBLANK('A. Legal status'!AA5),'A. Legal status'!AA5="Select answer")),"",'A. Legal status'!AA5))</f>
        <v/>
      </c>
      <c r="AB5" s="165"/>
    </row>
    <row r="6" spans="1:28" s="42" customFormat="1">
      <c r="A6" s="208" t="str">
        <f>'Adapted questions and answers'!$F6</f>
        <v>A5: Does the patent's geographical coverage include the relevant markets?</v>
      </c>
      <c r="B6" s="209" t="str">
        <f>'Adapted questions and answers'!$R6</f>
        <v>yes</v>
      </c>
      <c r="C6" s="164" t="str">
        <f>IF($B6="no","",IF((OR(ISBLANK('A. Legal status'!C6),'A. Legal status'!C6="Select answer")),"",'A. Legal status'!C6))</f>
        <v>5 - Patent protection in all existing and potentially relevant market area countries</v>
      </c>
      <c r="D6" s="164" t="str">
        <f>IF($B6="no","",IF((OR(ISBLANK('A. Legal status'!D6),'A. Legal status'!D6="Select answer")),"",'A. Legal status'!D6))</f>
        <v>1 - Patent protection in a single national market only</v>
      </c>
      <c r="E6" s="164" t="str">
        <f>IF($B6="no","",IF((OR(ISBLANK('A. Legal status'!E6),'A. Legal status'!E6="Select answer")),"",'A. Legal status'!E6))</f>
        <v/>
      </c>
      <c r="F6" s="164" t="str">
        <f>IF($B6="no","",IF((OR(ISBLANK('A. Legal status'!F6),'A. Legal status'!F6="Select answer")),"",'A. Legal status'!F6))</f>
        <v/>
      </c>
      <c r="G6" s="164" t="str">
        <f>IF($B6="no","",IF((OR(ISBLANK('A. Legal status'!G6),'A. Legal status'!G6="Select answer")),"",'A. Legal status'!G6))</f>
        <v/>
      </c>
      <c r="H6" s="164" t="str">
        <f>IF($B6="no","",IF((OR(ISBLANK('A. Legal status'!H6),'A. Legal status'!H6="Select answer")),"",'A. Legal status'!H6))</f>
        <v/>
      </c>
      <c r="I6" s="164" t="str">
        <f>IF($B6="no","",IF((OR(ISBLANK('A. Legal status'!I6),'A. Legal status'!I6="Select answer")),"",'A. Legal status'!I6))</f>
        <v/>
      </c>
      <c r="J6" s="164" t="str">
        <f>IF($B6="no","",IF((OR(ISBLANK('A. Legal status'!J6),'A. Legal status'!J6="Select answer")),"",'A. Legal status'!J6))</f>
        <v/>
      </c>
      <c r="K6" s="164" t="str">
        <f>IF($B6="no","",IF((OR(ISBLANK('A. Legal status'!K6),'A. Legal status'!K6="Select answer")),"",'A. Legal status'!K6))</f>
        <v/>
      </c>
      <c r="L6" s="164" t="str">
        <f>IF($B6="no","",IF((OR(ISBLANK('A. Legal status'!L6),'A. Legal status'!L6="Select answer")),"",'A. Legal status'!L6))</f>
        <v/>
      </c>
      <c r="M6" s="164" t="str">
        <f>IF($B6="no","",IF((OR(ISBLANK('A. Legal status'!M6),'A. Legal status'!M6="Select answer")),"",'A. Legal status'!M6))</f>
        <v/>
      </c>
      <c r="N6" s="70" t="str">
        <f>IF($B6="no","",IF((OR(ISBLANK('A. Legal status'!N6),'A. Legal status'!N6="Select answer")),"",'A. Legal status'!N6))</f>
        <v/>
      </c>
      <c r="O6" s="70" t="str">
        <f>IF($B6="no","",IF((OR(ISBLANK('A. Legal status'!O6),'A. Legal status'!O6="Select answer")),"",'A. Legal status'!O6))</f>
        <v/>
      </c>
      <c r="P6" s="70" t="str">
        <f>IF($B6="no","",IF((OR(ISBLANK('A. Legal status'!P6),'A. Legal status'!P6="Select answer")),"",'A. Legal status'!P6))</f>
        <v/>
      </c>
      <c r="Q6" s="70" t="str">
        <f>IF($B6="no","",IF((OR(ISBLANK('A. Legal status'!Q6),'A. Legal status'!Q6="Select answer")),"",'A. Legal status'!Q6))</f>
        <v/>
      </c>
      <c r="R6" s="70" t="str">
        <f>IF($B6="no","",IF((OR(ISBLANK('A. Legal status'!R6),'A. Legal status'!R6="Select answer")),"",'A. Legal status'!R6))</f>
        <v/>
      </c>
      <c r="S6" s="70" t="str">
        <f>IF($B6="no","",IF((OR(ISBLANK('A. Legal status'!S6),'A. Legal status'!S6="Select answer")),"",'A. Legal status'!S6))</f>
        <v/>
      </c>
      <c r="T6" s="70" t="str">
        <f>IF($B6="no","",IF((OR(ISBLANK('A. Legal status'!T6),'A. Legal status'!T6="Select answer")),"",'A. Legal status'!T6))</f>
        <v/>
      </c>
      <c r="U6" s="70" t="str">
        <f>IF($B6="no","",IF((OR(ISBLANK('A. Legal status'!U6),'A. Legal status'!U6="Select answer")),"",'A. Legal status'!U6))</f>
        <v/>
      </c>
      <c r="V6" s="70" t="str">
        <f>IF($B6="no","",IF((OR(ISBLANK('A. Legal status'!V6),'A. Legal status'!V6="Select answer")),"",'A. Legal status'!V6))</f>
        <v/>
      </c>
      <c r="W6" s="70" t="str">
        <f>IF($B6="no","",IF((OR(ISBLANK('A. Legal status'!W6),'A. Legal status'!W6="Select answer")),"",'A. Legal status'!W6))</f>
        <v/>
      </c>
      <c r="X6" s="70" t="str">
        <f>IF($B6="no","",IF((OR(ISBLANK('A. Legal status'!X6),'A. Legal status'!X6="Select answer")),"",'A. Legal status'!X6))</f>
        <v/>
      </c>
      <c r="Y6" s="70" t="str">
        <f>IF($B6="no","",IF((OR(ISBLANK('A. Legal status'!Y6),'A. Legal status'!Y6="Select answer")),"",'A. Legal status'!Y6))</f>
        <v/>
      </c>
      <c r="Z6" s="70" t="str">
        <f>IF($B6="no","",IF((OR(ISBLANK('A. Legal status'!Z6),'A. Legal status'!Z6="Select answer")),"",'A. Legal status'!Z6))</f>
        <v/>
      </c>
      <c r="AA6" s="70" t="str">
        <f>IF($B6="no","",IF((OR(ISBLANK('A. Legal status'!AA6),'A. Legal status'!AA6="Select answer")),"",'A. Legal status'!AA6))</f>
        <v/>
      </c>
      <c r="AB6" s="165"/>
    </row>
    <row r="7" spans="1:28" hidden="1">
      <c r="A7" s="206" t="str">
        <f>'Adapted questions and answers'!$F7</f>
        <v>A6: Are patents monitored to identify infringements?</v>
      </c>
      <c r="B7" s="207" t="str">
        <f>'Adapted questions and answers'!$R7</f>
        <v>no</v>
      </c>
      <c r="C7" s="70" t="str">
        <f>IF($B7="no","",IF((OR(ISBLANK('A. Legal status'!C7),'A. Legal status'!C7="Select answer")),"",'A. Legal status'!C7))</f>
        <v/>
      </c>
      <c r="D7" s="70" t="str">
        <f>IF($B7="no","",IF((OR(ISBLANK('A. Legal status'!D7),'A. Legal status'!D7="Select answer")),"",'A. Legal status'!D7))</f>
        <v/>
      </c>
      <c r="E7" s="70" t="str">
        <f>IF($B7="no","",IF((OR(ISBLANK('A. Legal status'!E7),'A. Legal status'!E7="Select answer")),"",'A. Legal status'!E7))</f>
        <v/>
      </c>
      <c r="F7" s="70" t="str">
        <f>IF($B7="no","",IF((OR(ISBLANK('A. Legal status'!F7),'A. Legal status'!F7="Select answer")),"",'A. Legal status'!F7))</f>
        <v/>
      </c>
      <c r="G7" s="70" t="str">
        <f>IF($B7="no","",IF((OR(ISBLANK('A. Legal status'!G7),'A. Legal status'!G7="Select answer")),"",'A. Legal status'!G7))</f>
        <v/>
      </c>
      <c r="H7" s="70" t="str">
        <f>IF($B7="no","",IF((OR(ISBLANK('A. Legal status'!H7),'A. Legal status'!H7="Select answer")),"",'A. Legal status'!H7))</f>
        <v/>
      </c>
      <c r="I7" s="70" t="str">
        <f>IF($B7="no","",IF((OR(ISBLANK('A. Legal status'!I7),'A. Legal status'!I7="Select answer")),"",'A. Legal status'!I7))</f>
        <v/>
      </c>
      <c r="J7" s="70" t="str">
        <f>IF($B7="no","",IF((OR(ISBLANK('A. Legal status'!J7),'A. Legal status'!J7="Select answer")),"",'A. Legal status'!J7))</f>
        <v/>
      </c>
      <c r="K7" s="70" t="str">
        <f>IF($B7="no","",IF((OR(ISBLANK('A. Legal status'!K7),'A. Legal status'!K7="Select answer")),"",'A. Legal status'!K7))</f>
        <v/>
      </c>
      <c r="L7" s="70" t="str">
        <f>IF($B7="no","",IF((OR(ISBLANK('A. Legal status'!L7),'A. Legal status'!L7="Select answer")),"",'A. Legal status'!L7))</f>
        <v/>
      </c>
      <c r="M7" s="70" t="str">
        <f>IF($B7="no","",IF((OR(ISBLANK('A. Legal status'!M7),'A. Legal status'!M7="Select answer")),"",'A. Legal status'!M7))</f>
        <v/>
      </c>
      <c r="N7" s="70" t="str">
        <f>IF($B7="no","",IF((OR(ISBLANK('A. Legal status'!N7),'A. Legal status'!N7="Select answer")),"",'A. Legal status'!N7))</f>
        <v/>
      </c>
      <c r="O7" s="70" t="str">
        <f>IF($B7="no","",IF((OR(ISBLANK('A. Legal status'!O7),'A. Legal status'!O7="Select answer")),"",'A. Legal status'!O7))</f>
        <v/>
      </c>
      <c r="P7" s="70" t="str">
        <f>IF($B7="no","",IF((OR(ISBLANK('A. Legal status'!P7),'A. Legal status'!P7="Select answer")),"",'A. Legal status'!P7))</f>
        <v/>
      </c>
      <c r="Q7" s="70" t="str">
        <f>IF($B7="no","",IF((OR(ISBLANK('A. Legal status'!Q7),'A. Legal status'!Q7="Select answer")),"",'A. Legal status'!Q7))</f>
        <v/>
      </c>
      <c r="R7" s="70" t="str">
        <f>IF($B7="no","",IF((OR(ISBLANK('A. Legal status'!R7),'A. Legal status'!R7="Select answer")),"",'A. Legal status'!R7))</f>
        <v/>
      </c>
      <c r="S7" s="70" t="str">
        <f>IF($B7="no","",IF((OR(ISBLANK('A. Legal status'!S7),'A. Legal status'!S7="Select answer")),"",'A. Legal status'!S7))</f>
        <v/>
      </c>
      <c r="T7" s="70" t="str">
        <f>IF($B7="no","",IF((OR(ISBLANK('A. Legal status'!T7),'A. Legal status'!T7="Select answer")),"",'A. Legal status'!T7))</f>
        <v/>
      </c>
      <c r="U7" s="70" t="str">
        <f>IF($B7="no","",IF((OR(ISBLANK('A. Legal status'!U7),'A. Legal status'!U7="Select answer")),"",'A. Legal status'!U7))</f>
        <v/>
      </c>
      <c r="V7" s="70" t="str">
        <f>IF($B7="no","",IF((OR(ISBLANK('A. Legal status'!V7),'A. Legal status'!V7="Select answer")),"",'A. Legal status'!V7))</f>
        <v/>
      </c>
      <c r="W7" s="70" t="str">
        <f>IF($B7="no","",IF((OR(ISBLANK('A. Legal status'!W7),'A. Legal status'!W7="Select answer")),"",'A. Legal status'!W7))</f>
        <v/>
      </c>
      <c r="X7" s="70" t="str">
        <f>IF($B7="no","",IF((OR(ISBLANK('A. Legal status'!X7),'A. Legal status'!X7="Select answer")),"",'A. Legal status'!X7))</f>
        <v/>
      </c>
      <c r="Y7" s="70" t="str">
        <f>IF($B7="no","",IF((OR(ISBLANK('A. Legal status'!Y7),'A. Legal status'!Y7="Select answer")),"",'A. Legal status'!Y7))</f>
        <v/>
      </c>
      <c r="Z7" s="70" t="str">
        <f>IF($B7="no","",IF((OR(ISBLANK('A. Legal status'!Z7),'A. Legal status'!Z7="Select answer")),"",'A. Legal status'!Z7))</f>
        <v/>
      </c>
      <c r="AA7" s="70" t="str">
        <f>IF($B7="no","",IF((OR(ISBLANK('A. Legal status'!AA7),'A. Legal status'!AA7="Select answer")),"",'A. Legal status'!AA7))</f>
        <v/>
      </c>
    </row>
    <row r="8" spans="1:28" hidden="1">
      <c r="A8" s="206" t="str">
        <f>'Adapted questions and answers'!$F8</f>
        <v>A7: Are disputes and legal proceedings customary in the operative markets?</v>
      </c>
      <c r="B8" s="207" t="str">
        <f>'Adapted questions and answers'!$R8</f>
        <v>no</v>
      </c>
      <c r="C8" s="121" t="str">
        <f>IF($B8="no","",IF((OR(ISBLANK('A. Legal status'!C8),'A. Legal status'!C8="Select answer")),"",'A. Legal status'!C8))</f>
        <v/>
      </c>
      <c r="D8" s="121" t="str">
        <f>IF($B8="no","",IF((OR(ISBLANK('A. Legal status'!D8),'A. Legal status'!D8="Select answer")),"",'A. Legal status'!D8))</f>
        <v/>
      </c>
      <c r="E8" s="121" t="str">
        <f>IF($B8="no","",IF((OR(ISBLANK('A. Legal status'!E8),'A. Legal status'!E8="Select answer")),"",'A. Legal status'!E8))</f>
        <v/>
      </c>
      <c r="F8" s="121" t="str">
        <f>IF($B8="no","",IF((OR(ISBLANK('A. Legal status'!F8),'A. Legal status'!F8="Select answer")),"",'A. Legal status'!F8))</f>
        <v/>
      </c>
      <c r="G8" s="121" t="str">
        <f>IF($B8="no","",IF((OR(ISBLANK('A. Legal status'!G8),'A. Legal status'!G8="Select answer")),"",'A. Legal status'!G8))</f>
        <v/>
      </c>
      <c r="H8" s="121" t="str">
        <f>IF($B8="no","",IF((OR(ISBLANK('A. Legal status'!H8),'A. Legal status'!H8="Select answer")),"",'A. Legal status'!H8))</f>
        <v/>
      </c>
      <c r="I8" s="121" t="str">
        <f>IF($B8="no","",IF((OR(ISBLANK('A. Legal status'!I8),'A. Legal status'!I8="Select answer")),"",'A. Legal status'!I8))</f>
        <v/>
      </c>
      <c r="J8" s="121" t="str">
        <f>IF($B8="no","",IF((OR(ISBLANK('A. Legal status'!J8),'A. Legal status'!J8="Select answer")),"",'A. Legal status'!J8))</f>
        <v/>
      </c>
      <c r="K8" s="121" t="str">
        <f>IF($B8="no","",IF((OR(ISBLANK('A. Legal status'!K8),'A. Legal status'!K8="Select answer")),"",'A. Legal status'!K8))</f>
        <v/>
      </c>
      <c r="L8" s="121" t="str">
        <f>IF($B8="no","",IF((OR(ISBLANK('A. Legal status'!L8),'A. Legal status'!L8="Select answer")),"",'A. Legal status'!L8))</f>
        <v/>
      </c>
      <c r="M8" s="121" t="str">
        <f>IF($B8="no","",IF((OR(ISBLANK('A. Legal status'!M8),'A. Legal status'!M8="Select answer")),"",'A. Legal status'!M8))</f>
        <v/>
      </c>
      <c r="N8" s="121" t="str">
        <f>IF($B8="no","",IF((OR(ISBLANK('A. Legal status'!N8),'A. Legal status'!N8="Select answer")),"",'A. Legal status'!N8))</f>
        <v/>
      </c>
      <c r="O8" s="121" t="str">
        <f>IF($B8="no","",IF((OR(ISBLANK('A. Legal status'!O8),'A. Legal status'!O8="Select answer")),"",'A. Legal status'!O8))</f>
        <v/>
      </c>
      <c r="P8" s="121" t="str">
        <f>IF($B8="no","",IF((OR(ISBLANK('A. Legal status'!P8),'A. Legal status'!P8="Select answer")),"",'A. Legal status'!P8))</f>
        <v/>
      </c>
      <c r="Q8" s="121" t="str">
        <f>IF($B8="no","",IF((OR(ISBLANK('A. Legal status'!Q8),'A. Legal status'!Q8="Select answer")),"",'A. Legal status'!Q8))</f>
        <v/>
      </c>
      <c r="R8" s="121" t="str">
        <f>IF($B8="no","",IF((OR(ISBLANK('A. Legal status'!R8),'A. Legal status'!R8="Select answer")),"",'A. Legal status'!R8))</f>
        <v/>
      </c>
      <c r="S8" s="121" t="str">
        <f>IF($B8="no","",IF((OR(ISBLANK('A. Legal status'!S8),'A. Legal status'!S8="Select answer")),"",'A. Legal status'!S8))</f>
        <v/>
      </c>
      <c r="T8" s="121" t="str">
        <f>IF($B8="no","",IF((OR(ISBLANK('A. Legal status'!T8),'A. Legal status'!T8="Select answer")),"",'A. Legal status'!T8))</f>
        <v/>
      </c>
      <c r="U8" s="121" t="str">
        <f>IF($B8="no","",IF((OR(ISBLANK('A. Legal status'!U8),'A. Legal status'!U8="Select answer")),"",'A. Legal status'!U8))</f>
        <v/>
      </c>
      <c r="V8" s="121" t="str">
        <f>IF($B8="no","",IF((OR(ISBLANK('A. Legal status'!V8),'A. Legal status'!V8="Select answer")),"",'A. Legal status'!V8))</f>
        <v/>
      </c>
      <c r="W8" s="121" t="str">
        <f>IF($B8="no","",IF((OR(ISBLANK('A. Legal status'!W8),'A. Legal status'!W8="Select answer")),"",'A. Legal status'!W8))</f>
        <v/>
      </c>
      <c r="X8" s="121" t="str">
        <f>IF($B8="no","",IF((OR(ISBLANK('A. Legal status'!X8),'A. Legal status'!X8="Select answer")),"",'A. Legal status'!X8))</f>
        <v/>
      </c>
      <c r="Y8" s="121" t="str">
        <f>IF($B8="no","",IF((OR(ISBLANK('A. Legal status'!Y8),'A. Legal status'!Y8="Select answer")),"",'A. Legal status'!Y8))</f>
        <v/>
      </c>
      <c r="Z8" s="121" t="str">
        <f>IF($B8="no","",IF((OR(ISBLANK('A. Legal status'!Z8),'A. Legal status'!Z8="Select answer")),"",'A. Legal status'!Z8))</f>
        <v/>
      </c>
      <c r="AA8" s="121" t="str">
        <f>IF($B8="no","",IF((OR(ISBLANK('A. Legal status'!AA8),'A. Legal status'!AA8="Select answer")),"",'A. Legal status'!AA8))</f>
        <v/>
      </c>
    </row>
    <row r="9" spans="1:28" hidden="1">
      <c r="A9" s="206" t="str">
        <f>'Adapted questions and answers'!$F9</f>
        <v>A8: Does the company have the means to enforce patent rights?</v>
      </c>
      <c r="B9" s="207" t="str">
        <f>'Adapted questions and answers'!$R9</f>
        <v>no</v>
      </c>
      <c r="C9" s="121" t="str">
        <f>IF($B9="no","",IF((OR(ISBLANK('A. Legal status'!C9),'A. Legal status'!C9="Select answer")),"",'A. Legal status'!C9))</f>
        <v/>
      </c>
      <c r="D9" s="121" t="str">
        <f>IF($B9="no","",IF((OR(ISBLANK('A. Legal status'!D9),'A. Legal status'!D9="Select answer")),"",'A. Legal status'!D9))</f>
        <v/>
      </c>
      <c r="E9" s="121" t="str">
        <f>IF($B9="no","",IF((OR(ISBLANK('A. Legal status'!E9),'A. Legal status'!E9="Select answer")),"",'A. Legal status'!E9))</f>
        <v/>
      </c>
      <c r="F9" s="121" t="str">
        <f>IF($B9="no","",IF((OR(ISBLANK('A. Legal status'!F9),'A. Legal status'!F9="Select answer")),"",'A. Legal status'!F9))</f>
        <v/>
      </c>
      <c r="G9" s="121" t="str">
        <f>IF($B9="no","",IF((OR(ISBLANK('A. Legal status'!G9),'A. Legal status'!G9="Select answer")),"",'A. Legal status'!G9))</f>
        <v/>
      </c>
      <c r="H9" s="121" t="str">
        <f>IF($B9="no","",IF((OR(ISBLANK('A. Legal status'!H9),'A. Legal status'!H9="Select answer")),"",'A. Legal status'!H9))</f>
        <v/>
      </c>
      <c r="I9" s="121" t="str">
        <f>IF($B9="no","",IF((OR(ISBLANK('A. Legal status'!I9),'A. Legal status'!I9="Select answer")),"",'A. Legal status'!I9))</f>
        <v/>
      </c>
      <c r="J9" s="121" t="str">
        <f>IF($B9="no","",IF((OR(ISBLANK('A. Legal status'!J9),'A. Legal status'!J9="Select answer")),"",'A. Legal status'!J9))</f>
        <v/>
      </c>
      <c r="K9" s="121" t="str">
        <f>IF($B9="no","",IF((OR(ISBLANK('A. Legal status'!K9),'A. Legal status'!K9="Select answer")),"",'A. Legal status'!K9))</f>
        <v/>
      </c>
      <c r="L9" s="121" t="str">
        <f>IF($B9="no","",IF((OR(ISBLANK('A. Legal status'!L9),'A. Legal status'!L9="Select answer")),"",'A. Legal status'!L9))</f>
        <v/>
      </c>
      <c r="M9" s="121" t="str">
        <f>IF($B9="no","",IF((OR(ISBLANK('A. Legal status'!M9),'A. Legal status'!M9="Select answer")),"",'A. Legal status'!M9))</f>
        <v/>
      </c>
      <c r="N9" s="121" t="str">
        <f>IF($B9="no","",IF((OR(ISBLANK('A. Legal status'!N9),'A. Legal status'!N9="Select answer")),"",'A. Legal status'!N9))</f>
        <v/>
      </c>
      <c r="O9" s="121" t="str">
        <f>IF($B9="no","",IF((OR(ISBLANK('A. Legal status'!O9),'A. Legal status'!O9="Select answer")),"",'A. Legal status'!O9))</f>
        <v/>
      </c>
      <c r="P9" s="121" t="str">
        <f>IF($B9="no","",IF((OR(ISBLANK('A. Legal status'!P9),'A. Legal status'!P9="Select answer")),"",'A. Legal status'!P9))</f>
        <v/>
      </c>
      <c r="Q9" s="121" t="str">
        <f>IF($B9="no","",IF((OR(ISBLANK('A. Legal status'!Q9),'A. Legal status'!Q9="Select answer")),"",'A. Legal status'!Q9))</f>
        <v/>
      </c>
      <c r="R9" s="121" t="str">
        <f>IF($B9="no","",IF((OR(ISBLANK('A. Legal status'!R9),'A. Legal status'!R9="Select answer")),"",'A. Legal status'!R9))</f>
        <v/>
      </c>
      <c r="S9" s="121" t="str">
        <f>IF($B9="no","",IF((OR(ISBLANK('A. Legal status'!S9),'A. Legal status'!S9="Select answer")),"",'A. Legal status'!S9))</f>
        <v/>
      </c>
      <c r="T9" s="121" t="str">
        <f>IF($B9="no","",IF((OR(ISBLANK('A. Legal status'!T9),'A. Legal status'!T9="Select answer")),"",'A. Legal status'!T9))</f>
        <v/>
      </c>
      <c r="U9" s="121" t="str">
        <f>IF($B9="no","",IF((OR(ISBLANK('A. Legal status'!U9),'A. Legal status'!U9="Select answer")),"",'A. Legal status'!U9))</f>
        <v/>
      </c>
      <c r="V9" s="121" t="str">
        <f>IF($B9="no","",IF((OR(ISBLANK('A. Legal status'!V9),'A. Legal status'!V9="Select answer")),"",'A. Legal status'!V9))</f>
        <v/>
      </c>
      <c r="W9" s="121" t="str">
        <f>IF($B9="no","",IF((OR(ISBLANK('A. Legal status'!W9),'A. Legal status'!W9="Select answer")),"",'A. Legal status'!W9))</f>
        <v/>
      </c>
      <c r="X9" s="121" t="str">
        <f>IF($B9="no","",IF((OR(ISBLANK('A. Legal status'!X9),'A. Legal status'!X9="Select answer")),"",'A. Legal status'!X9))</f>
        <v/>
      </c>
      <c r="Y9" s="121" t="str">
        <f>IF($B9="no","",IF((OR(ISBLANK('A. Legal status'!Y9),'A. Legal status'!Y9="Select answer")),"",'A. Legal status'!Y9))</f>
        <v/>
      </c>
      <c r="Z9" s="121" t="str">
        <f>IF($B9="no","",IF((OR(ISBLANK('A. Legal status'!Z9),'A. Legal status'!Z9="Select answer")),"",'A. Legal status'!Z9))</f>
        <v/>
      </c>
      <c r="AA9" s="121" t="str">
        <f>IF($B9="no","",IF((OR(ISBLANK('A. Legal status'!AA9),'A. Legal status'!AA9="Select answer")),"",'A. Legal status'!AA9))</f>
        <v/>
      </c>
    </row>
    <row r="10" spans="1:28" s="42" customFormat="1">
      <c r="A10" s="208" t="str">
        <f>'Adapted questions and answers'!$F10</f>
        <v>B1: Is the invention a unique technology?</v>
      </c>
      <c r="B10" s="209" t="str">
        <f>'Adapted questions and answers'!$R10</f>
        <v>yes</v>
      </c>
      <c r="C10" s="166" t="str">
        <f>IF($B10="no","",IF((OR(ISBLANK('B. Technology'!C2),'B. Technology'!C2="Select answer")),"",'B. Technology'!C2))</f>
        <v>5 - The invention can change the way in which the industry operates/ works</v>
      </c>
      <c r="D10" s="166" t="str">
        <f>IF($B10="no","",IF((OR(ISBLANK('B. Technology'!D2),'B. Technology'!D2="Select answer")),"",'B. Technology'!D2))</f>
        <v>1 - The invention has a marginal effect in relation to existing technology</v>
      </c>
      <c r="E10" s="166" t="str">
        <f>IF($B10="no","",IF((OR(ISBLANK('B. Technology'!E2),'B. Technology'!E2="Select answer")),"",'B. Technology'!E2))</f>
        <v/>
      </c>
      <c r="F10" s="166" t="str">
        <f>IF($B10="no","",IF((OR(ISBLANK('B. Technology'!F2),'B. Technology'!F2="Select answer")),"",'B. Technology'!F2))</f>
        <v/>
      </c>
      <c r="G10" s="166" t="str">
        <f>IF($B10="no","",IF((OR(ISBLANK('B. Technology'!G2),'B. Technology'!G2="Select answer")),"",'B. Technology'!G2))</f>
        <v/>
      </c>
      <c r="H10" s="166" t="str">
        <f>IF($B10="no","",IF((OR(ISBLANK('B. Technology'!H2),'B. Technology'!H2="Select answer")),"",'B. Technology'!H2))</f>
        <v/>
      </c>
      <c r="I10" s="166" t="str">
        <f>IF($B10="no","",IF((OR(ISBLANK('B. Technology'!I2),'B. Technology'!I2="Select answer")),"",'B. Technology'!I2))</f>
        <v/>
      </c>
      <c r="J10" s="166" t="str">
        <f>IF($B10="no","",IF((OR(ISBLANK('B. Technology'!J2),'B. Technology'!J2="Select answer")),"",'B. Technology'!J2))</f>
        <v/>
      </c>
      <c r="K10" s="166" t="str">
        <f>IF($B10="no","",IF((OR(ISBLANK('B. Technology'!K2),'B. Technology'!K2="Select answer")),"",'B. Technology'!K2))</f>
        <v/>
      </c>
      <c r="L10" s="166" t="str">
        <f>IF($B10="no","",IF((OR(ISBLANK('B. Technology'!L2),'B. Technology'!L2="Select answer")),"",'B. Technology'!L2))</f>
        <v/>
      </c>
      <c r="M10" s="166" t="str">
        <f>IF($B10="no","",IF((OR(ISBLANK('B. Technology'!M2),'B. Technology'!M2="Select answer")),"",'B. Technology'!M2))</f>
        <v/>
      </c>
      <c r="N10" s="121" t="str">
        <f>IF($B10="no","",IF((OR(ISBLANK('B. Technology'!N2),'B. Technology'!N2="Select answer")),"",'B. Technology'!N2))</f>
        <v/>
      </c>
      <c r="O10" s="121" t="str">
        <f>IF($B10="no","",IF((OR(ISBLANK('B. Technology'!O2),'B. Technology'!O2="Select answer")),"",'B. Technology'!O2))</f>
        <v/>
      </c>
      <c r="P10" s="121" t="str">
        <f>IF($B10="no","",IF((OR(ISBLANK('B. Technology'!P2),'B. Technology'!P2="Select answer")),"",'B. Technology'!P2))</f>
        <v/>
      </c>
      <c r="Q10" s="121" t="str">
        <f>IF($B10="no","",IF((OR(ISBLANK('B. Technology'!Q2),'B. Technology'!Q2="Select answer")),"",'B. Technology'!Q2))</f>
        <v/>
      </c>
      <c r="R10" s="121" t="str">
        <f>IF($B10="no","",IF((OR(ISBLANK('B. Technology'!R2),'B. Technology'!R2="Select answer")),"",'B. Technology'!R2))</f>
        <v/>
      </c>
      <c r="S10" s="121" t="str">
        <f>IF($B10="no","",IF((OR(ISBLANK('B. Technology'!S2),'B. Technology'!S2="Select answer")),"",'B. Technology'!S2))</f>
        <v/>
      </c>
      <c r="T10" s="121" t="str">
        <f>IF($B10="no","",IF((OR(ISBLANK('B. Technology'!T2),'B. Technology'!T2="Select answer")),"",'B. Technology'!T2))</f>
        <v/>
      </c>
      <c r="U10" s="121" t="str">
        <f>IF($B10="no","",IF((OR(ISBLANK('B. Technology'!U2),'B. Technology'!U2="Select answer")),"",'B. Technology'!U2))</f>
        <v/>
      </c>
      <c r="V10" s="121" t="str">
        <f>IF($B10="no","",IF((OR(ISBLANK('B. Technology'!V2),'B. Technology'!V2="Select answer")),"",'B. Technology'!V2))</f>
        <v/>
      </c>
      <c r="W10" s="121" t="str">
        <f>IF($B10="no","",IF((OR(ISBLANK('B. Technology'!W2),'B. Technology'!W2="Select answer")),"",'B. Technology'!W2))</f>
        <v/>
      </c>
      <c r="X10" s="121" t="str">
        <f>IF($B10="no","",IF((OR(ISBLANK('B. Technology'!X2),'B. Technology'!X2="Select answer")),"",'B. Technology'!X2))</f>
        <v/>
      </c>
      <c r="Y10" s="121" t="str">
        <f>IF($B10="no","",IF((OR(ISBLANK('B. Technology'!Y2),'B. Technology'!Y2="Select answer")),"",'B. Technology'!Y2))</f>
        <v/>
      </c>
      <c r="Z10" s="121" t="str">
        <f>IF($B10="no","",IF((OR(ISBLANK('B. Technology'!Z2),'B. Technology'!Z2="Select answer")),"",'B. Technology'!Z2))</f>
        <v/>
      </c>
      <c r="AA10" s="121" t="str">
        <f>IF($B10="no","",IF((OR(ISBLANK('B. Technology'!AA2),'B. Technology'!AA2="Select answer")),"",'B. Technology'!AA2))</f>
        <v/>
      </c>
      <c r="AB10" s="165"/>
    </row>
    <row r="11" spans="1:28" s="42" customFormat="1">
      <c r="A11" s="208" t="str">
        <f>'Adapted questions and answers'!$F11</f>
        <v>B2: Is the invention technically superior to substitute technology?</v>
      </c>
      <c r="B11" s="209" t="str">
        <f>'Adapted questions and answers'!$R11</f>
        <v>yes</v>
      </c>
      <c r="C11" s="166" t="str">
        <f>IF($B11="no","",IF((OR(ISBLANK('B. Technology'!C3),'B. Technology'!C3="Select answer")),"",'B. Technology'!C3))</f>
        <v>4 - There is substitute technology which is not yet competitive</v>
      </c>
      <c r="D11" s="166" t="str">
        <f>IF($B11="no","",IF((OR(ISBLANK('B. Technology'!D3),'B. Technology'!D3="Select answer")),"",'B. Technology'!D3))</f>
        <v>2 - There is a reasonably wide area of substitute technology</v>
      </c>
      <c r="E11" s="166" t="str">
        <f>IF($B11="no","",IF((OR(ISBLANK('B. Technology'!E3),'B. Technology'!E3="Select answer")),"",'B. Technology'!E3))</f>
        <v/>
      </c>
      <c r="F11" s="166" t="str">
        <f>IF($B11="no","",IF((OR(ISBLANK('B. Technology'!F3),'B. Technology'!F3="Select answer")),"",'B. Technology'!F3))</f>
        <v/>
      </c>
      <c r="G11" s="166" t="str">
        <f>IF($B11="no","",IF((OR(ISBLANK('B. Technology'!G3),'B. Technology'!G3="Select answer")),"",'B. Technology'!G3))</f>
        <v/>
      </c>
      <c r="H11" s="166" t="str">
        <f>IF($B11="no","",IF((OR(ISBLANK('B. Technology'!H3),'B. Technology'!H3="Select answer")),"",'B. Technology'!H3))</f>
        <v/>
      </c>
      <c r="I11" s="166" t="str">
        <f>IF($B11="no","",IF((OR(ISBLANK('B. Technology'!I3),'B. Technology'!I3="Select answer")),"",'B. Technology'!I3))</f>
        <v/>
      </c>
      <c r="J11" s="166" t="str">
        <f>IF($B11="no","",IF((OR(ISBLANK('B. Technology'!J3),'B. Technology'!J3="Select answer")),"",'B. Technology'!J3))</f>
        <v/>
      </c>
      <c r="K11" s="166" t="str">
        <f>IF($B11="no","",IF((OR(ISBLANK('B. Technology'!K3),'B. Technology'!K3="Select answer")),"",'B. Technology'!K3))</f>
        <v/>
      </c>
      <c r="L11" s="166" t="str">
        <f>IF($B11="no","",IF((OR(ISBLANK('B. Technology'!L3),'B. Technology'!L3="Select answer")),"",'B. Technology'!L3))</f>
        <v/>
      </c>
      <c r="M11" s="166" t="str">
        <f>IF($B11="no","",IF((OR(ISBLANK('B. Technology'!M3),'B. Technology'!M3="Select answer")),"",'B. Technology'!M3))</f>
        <v/>
      </c>
      <c r="N11" s="121" t="str">
        <f>IF($B11="no","",IF((OR(ISBLANK('B. Technology'!N3),'B. Technology'!N3="Select answer")),"",'B. Technology'!N3))</f>
        <v/>
      </c>
      <c r="O11" s="121" t="str">
        <f>IF($B11="no","",IF((OR(ISBLANK('B. Technology'!O3),'B. Technology'!O3="Select answer")),"",'B. Technology'!O3))</f>
        <v/>
      </c>
      <c r="P11" s="121" t="str">
        <f>IF($B11="no","",IF((OR(ISBLANK('B. Technology'!P3),'B. Technology'!P3="Select answer")),"",'B. Technology'!P3))</f>
        <v/>
      </c>
      <c r="Q11" s="121" t="str">
        <f>IF($B11="no","",IF((OR(ISBLANK('B. Technology'!Q3),'B. Technology'!Q3="Select answer")),"",'B. Technology'!Q3))</f>
        <v/>
      </c>
      <c r="R11" s="121" t="str">
        <f>IF($B11="no","",IF((OR(ISBLANK('B. Technology'!R3),'B. Technology'!R3="Select answer")),"",'B. Technology'!R3))</f>
        <v/>
      </c>
      <c r="S11" s="121" t="str">
        <f>IF($B11="no","",IF((OR(ISBLANK('B. Technology'!S3),'B. Technology'!S3="Select answer")),"",'B. Technology'!S3))</f>
        <v/>
      </c>
      <c r="T11" s="121" t="str">
        <f>IF($B11="no","",IF((OR(ISBLANK('B. Technology'!T3),'B. Technology'!T3="Select answer")),"",'B. Technology'!T3))</f>
        <v/>
      </c>
      <c r="U11" s="121" t="str">
        <f>IF($B11="no","",IF((OR(ISBLANK('B. Technology'!U3),'B. Technology'!U3="Select answer")),"",'B. Technology'!U3))</f>
        <v/>
      </c>
      <c r="V11" s="121" t="str">
        <f>IF($B11="no","",IF((OR(ISBLANK('B. Technology'!V3),'B. Technology'!V3="Select answer")),"",'B. Technology'!V3))</f>
        <v/>
      </c>
      <c r="W11" s="121" t="str">
        <f>IF($B11="no","",IF((OR(ISBLANK('B. Technology'!W3),'B. Technology'!W3="Select answer")),"",'B. Technology'!W3))</f>
        <v/>
      </c>
      <c r="X11" s="121" t="str">
        <f>IF($B11="no","",IF((OR(ISBLANK('B. Technology'!X3),'B. Technology'!X3="Select answer")),"",'B. Technology'!X3))</f>
        <v/>
      </c>
      <c r="Y11" s="121" t="str">
        <f>IF($B11="no","",IF((OR(ISBLANK('B. Technology'!Y3),'B. Technology'!Y3="Select answer")),"",'B. Technology'!Y3))</f>
        <v/>
      </c>
      <c r="Z11" s="121" t="str">
        <f>IF($B11="no","",IF((OR(ISBLANK('B. Technology'!Z3),'B. Technology'!Z3="Select answer")),"",'B. Technology'!Z3))</f>
        <v/>
      </c>
      <c r="AA11" s="121" t="str">
        <f>IF($B11="no","",IF((OR(ISBLANK('B. Technology'!AA3),'B. Technology'!AA3="Select answer")),"",'B. Technology'!AA3))</f>
        <v/>
      </c>
      <c r="AB11" s="165"/>
    </row>
    <row r="12" spans="1:28" hidden="1">
      <c r="A12" s="206" t="str">
        <f>'Adapted questions and answers'!$F12</f>
        <v>B3: To what extent has the invention been tested?</v>
      </c>
      <c r="B12" s="207" t="str">
        <f>'Adapted questions and answers'!$R12</f>
        <v>no</v>
      </c>
      <c r="C12" s="121" t="str">
        <f>IF($B12="no","",IF((OR(ISBLANK('B. Technology'!C4),'B. Technology'!C4="Select answer")),"",'B. Technology'!C4))</f>
        <v/>
      </c>
      <c r="D12" s="121" t="str">
        <f>IF($B12="no","",IF((OR(ISBLANK('B. Technology'!D4),'B. Technology'!D4="Select answer")),"",'B. Technology'!D4))</f>
        <v/>
      </c>
      <c r="E12" s="121" t="str">
        <f>IF($B12="no","",IF((OR(ISBLANK('B. Technology'!E4),'B. Technology'!E4="Select answer")),"",'B. Technology'!E4))</f>
        <v/>
      </c>
      <c r="F12" s="121" t="str">
        <f>IF($B12="no","",IF((OR(ISBLANK('B. Technology'!F4),'B. Technology'!F4="Select answer")),"",'B. Technology'!F4))</f>
        <v/>
      </c>
      <c r="G12" s="121" t="str">
        <f>IF($B12="no","",IF((OR(ISBLANK('B. Technology'!G4),'B. Technology'!G4="Select answer")),"",'B. Technology'!G4))</f>
        <v/>
      </c>
      <c r="H12" s="121" t="str">
        <f>IF($B12="no","",IF((OR(ISBLANK('B. Technology'!H4),'B. Technology'!H4="Select answer")),"",'B. Technology'!H4))</f>
        <v/>
      </c>
      <c r="I12" s="121" t="str">
        <f>IF($B12="no","",IF((OR(ISBLANK('B. Technology'!I4),'B. Technology'!I4="Select answer")),"",'B. Technology'!I4))</f>
        <v/>
      </c>
      <c r="J12" s="121" t="str">
        <f>IF($B12="no","",IF((OR(ISBLANK('B. Technology'!J4),'B. Technology'!J4="Select answer")),"",'B. Technology'!J4))</f>
        <v/>
      </c>
      <c r="K12" s="121" t="str">
        <f>IF($B12="no","",IF((OR(ISBLANK('B. Technology'!K4),'B. Technology'!K4="Select answer")),"",'B. Technology'!K4))</f>
        <v/>
      </c>
      <c r="L12" s="121" t="str">
        <f>IF($B12="no","",IF((OR(ISBLANK('B. Technology'!L4),'B. Technology'!L4="Select answer")),"",'B. Technology'!L4))</f>
        <v/>
      </c>
      <c r="M12" s="121" t="str">
        <f>IF($B12="no","",IF((OR(ISBLANK('B. Technology'!M4),'B. Technology'!M4="Select answer")),"",'B. Technology'!M4))</f>
        <v/>
      </c>
      <c r="N12" s="121" t="str">
        <f>IF($B12="no","",IF((OR(ISBLANK('B. Technology'!N4),'B. Technology'!N4="Select answer")),"",'B. Technology'!N4))</f>
        <v/>
      </c>
      <c r="O12" s="121" t="str">
        <f>IF($B12="no","",IF((OR(ISBLANK('B. Technology'!O4),'B. Technology'!O4="Select answer")),"",'B. Technology'!O4))</f>
        <v/>
      </c>
      <c r="P12" s="121" t="str">
        <f>IF($B12="no","",IF((OR(ISBLANK('B. Technology'!P4),'B. Technology'!P4="Select answer")),"",'B. Technology'!P4))</f>
        <v/>
      </c>
      <c r="Q12" s="121" t="str">
        <f>IF($B12="no","",IF((OR(ISBLANK('B. Technology'!Q4),'B. Technology'!Q4="Select answer")),"",'B. Technology'!Q4))</f>
        <v/>
      </c>
      <c r="R12" s="121" t="str">
        <f>IF($B12="no","",IF((OR(ISBLANK('B. Technology'!R4),'B. Technology'!R4="Select answer")),"",'B. Technology'!R4))</f>
        <v/>
      </c>
      <c r="S12" s="121" t="str">
        <f>IF($B12="no","",IF((OR(ISBLANK('B. Technology'!S4),'B. Technology'!S4="Select answer")),"",'B. Technology'!S4))</f>
        <v/>
      </c>
      <c r="T12" s="121" t="str">
        <f>IF($B12="no","",IF((OR(ISBLANK('B. Technology'!T4),'B. Technology'!T4="Select answer")),"",'B. Technology'!T4))</f>
        <v/>
      </c>
      <c r="U12" s="121" t="str">
        <f>IF($B12="no","",IF((OR(ISBLANK('B. Technology'!U4),'B. Technology'!U4="Select answer")),"",'B. Technology'!U4))</f>
        <v/>
      </c>
      <c r="V12" s="121" t="str">
        <f>IF($B12="no","",IF((OR(ISBLANK('B. Technology'!V4),'B. Technology'!V4="Select answer")),"",'B. Technology'!V4))</f>
        <v/>
      </c>
      <c r="W12" s="121" t="str">
        <f>IF($B12="no","",IF((OR(ISBLANK('B. Technology'!W4),'B. Technology'!W4="Select answer")),"",'B. Technology'!W4))</f>
        <v/>
      </c>
      <c r="X12" s="121" t="str">
        <f>IF($B12="no","",IF((OR(ISBLANK('B. Technology'!X4),'B. Technology'!X4="Select answer")),"",'B. Technology'!X4))</f>
        <v/>
      </c>
      <c r="Y12" s="121" t="str">
        <f>IF($B12="no","",IF((OR(ISBLANK('B. Technology'!Y4),'B. Technology'!Y4="Select answer")),"",'B. Technology'!Y4))</f>
        <v/>
      </c>
      <c r="Z12" s="121" t="str">
        <f>IF($B12="no","",IF((OR(ISBLANK('B. Technology'!Z4),'B. Technology'!Z4="Select answer")),"",'B. Technology'!Z4))</f>
        <v/>
      </c>
      <c r="AA12" s="121" t="str">
        <f>IF($B12="no","",IF((OR(ISBLANK('B. Technology'!AA4),'B. Technology'!AA4="Select answer")),"",'B. Technology'!AA4))</f>
        <v/>
      </c>
    </row>
    <row r="13" spans="1:28" hidden="1">
      <c r="A13" s="206" t="str">
        <f>'Adapted questions and answers'!$F13</f>
        <v>B4: Does the patented technology call for new skills, qualifications, or production equipment?</v>
      </c>
      <c r="B13" s="207" t="str">
        <f>'Adapted questions and answers'!$R13</f>
        <v>no</v>
      </c>
      <c r="C13" s="121" t="str">
        <f>IF($B13="no","",IF((OR(ISBLANK('B. Technology'!C5),'B. Technology'!C5="Select answer")),"",'B. Technology'!C5))</f>
        <v/>
      </c>
      <c r="D13" s="121" t="str">
        <f>IF($B13="no","",IF((OR(ISBLANK('B. Technology'!D5),'B. Technology'!D5="Select answer")),"",'B. Technology'!D5))</f>
        <v/>
      </c>
      <c r="E13" s="121" t="str">
        <f>IF($B13="no","",IF((OR(ISBLANK('B. Technology'!E5),'B. Technology'!E5="Select answer")),"",'B. Technology'!E5))</f>
        <v/>
      </c>
      <c r="F13" s="121" t="str">
        <f>IF($B13="no","",IF((OR(ISBLANK('B. Technology'!F5),'B. Technology'!F5="Select answer")),"",'B. Technology'!F5))</f>
        <v/>
      </c>
      <c r="G13" s="121" t="str">
        <f>IF($B13="no","",IF((OR(ISBLANK('B. Technology'!G5),'B. Technology'!G5="Select answer")),"",'B. Technology'!G5))</f>
        <v/>
      </c>
      <c r="H13" s="121" t="str">
        <f>IF($B13="no","",IF((OR(ISBLANK('B. Technology'!H5),'B. Technology'!H5="Select answer")),"",'B. Technology'!H5))</f>
        <v/>
      </c>
      <c r="I13" s="121" t="str">
        <f>IF($B13="no","",IF((OR(ISBLANK('B. Technology'!I5),'B. Technology'!I5="Select answer")),"",'B. Technology'!I5))</f>
        <v/>
      </c>
      <c r="J13" s="121" t="str">
        <f>IF($B13="no","",IF((OR(ISBLANK('B. Technology'!J5),'B. Technology'!J5="Select answer")),"",'B. Technology'!J5))</f>
        <v/>
      </c>
      <c r="K13" s="121" t="str">
        <f>IF($B13="no","",IF((OR(ISBLANK('B. Technology'!K5),'B. Technology'!K5="Select answer")),"",'B. Technology'!K5))</f>
        <v/>
      </c>
      <c r="L13" s="121" t="str">
        <f>IF($B13="no","",IF((OR(ISBLANK('B. Technology'!L5),'B. Technology'!L5="Select answer")),"",'B. Technology'!L5))</f>
        <v/>
      </c>
      <c r="M13" s="121" t="str">
        <f>IF($B13="no","",IF((OR(ISBLANK('B. Technology'!M5),'B. Technology'!M5="Select answer")),"",'B. Technology'!M5))</f>
        <v/>
      </c>
      <c r="N13" s="121" t="str">
        <f>IF($B13="no","",IF((OR(ISBLANK('B. Technology'!N5),'B. Technology'!N5="Select answer")),"",'B. Technology'!N5))</f>
        <v/>
      </c>
      <c r="O13" s="121" t="str">
        <f>IF($B13="no","",IF((OR(ISBLANK('B. Technology'!O5),'B. Technology'!O5="Select answer")),"",'B. Technology'!O5))</f>
        <v/>
      </c>
      <c r="P13" s="121" t="str">
        <f>IF($B13="no","",IF((OR(ISBLANK('B. Technology'!P5),'B. Technology'!P5="Select answer")),"",'B. Technology'!P5))</f>
        <v/>
      </c>
      <c r="Q13" s="121" t="str">
        <f>IF($B13="no","",IF((OR(ISBLANK('B. Technology'!Q5),'B. Technology'!Q5="Select answer")),"",'B. Technology'!Q5))</f>
        <v/>
      </c>
      <c r="R13" s="121" t="str">
        <f>IF($B13="no","",IF((OR(ISBLANK('B. Technology'!R5),'B. Technology'!R5="Select answer")),"",'B. Technology'!R5))</f>
        <v/>
      </c>
      <c r="S13" s="121" t="str">
        <f>IF($B13="no","",IF((OR(ISBLANK('B. Technology'!S5),'B. Technology'!S5="Select answer")),"",'B. Technology'!S5))</f>
        <v/>
      </c>
      <c r="T13" s="121" t="str">
        <f>IF($B13="no","",IF((OR(ISBLANK('B. Technology'!T5),'B. Technology'!T5="Select answer")),"",'B. Technology'!T5))</f>
        <v/>
      </c>
      <c r="U13" s="121" t="str">
        <f>IF($B13="no","",IF((OR(ISBLANK('B. Technology'!U5),'B. Technology'!U5="Select answer")),"",'B. Technology'!U5))</f>
        <v/>
      </c>
      <c r="V13" s="121" t="str">
        <f>IF($B13="no","",IF((OR(ISBLANK('B. Technology'!V5),'B. Technology'!V5="Select answer")),"",'B. Technology'!V5))</f>
        <v/>
      </c>
      <c r="W13" s="121" t="str">
        <f>IF($B13="no","",IF((OR(ISBLANK('B. Technology'!W5),'B. Technology'!W5="Select answer")),"",'B. Technology'!W5))</f>
        <v/>
      </c>
      <c r="X13" s="121" t="str">
        <f>IF($B13="no","",IF((OR(ISBLANK('B. Technology'!X5),'B. Technology'!X5="Select answer")),"",'B. Technology'!X5))</f>
        <v/>
      </c>
      <c r="Y13" s="121" t="str">
        <f>IF($B13="no","",IF((OR(ISBLANK('B. Technology'!Y5),'B. Technology'!Y5="Select answer")),"",'B. Technology'!Y5))</f>
        <v/>
      </c>
      <c r="Z13" s="121" t="str">
        <f>IF($B13="no","",IF((OR(ISBLANK('B. Technology'!Z5),'B. Technology'!Z5="Select answer")),"",'B. Technology'!Z5))</f>
        <v/>
      </c>
      <c r="AA13" s="121" t="str">
        <f>IF($B13="no","",IF((OR(ISBLANK('B. Technology'!AA5),'B. Technology'!AA5="Select answer")),"",'B. Technology'!AA5))</f>
        <v/>
      </c>
    </row>
    <row r="14" spans="1:28" hidden="1">
      <c r="A14" s="206" t="str">
        <f>'Adapted questions and answers'!$F14</f>
        <v>B5: How  much  time is required before the patented technology can be commercially worked?</v>
      </c>
      <c r="B14" s="207" t="str">
        <f>'Adapted questions and answers'!$R14</f>
        <v>no</v>
      </c>
      <c r="C14" s="128" t="str">
        <f>IF($B14="no","",IF((OR(ISBLANK('B. Technology'!C6),'B. Technology'!C6="Select answer")),"",'B. Technology'!C6))</f>
        <v/>
      </c>
      <c r="D14" s="123" t="str">
        <f>IF($B14="no","",IF((OR(ISBLANK('B. Technology'!D6),'B. Technology'!D6="Select answer")),"",'B. Technology'!D6))</f>
        <v/>
      </c>
      <c r="E14" s="123" t="str">
        <f>IF($B14="no","",IF((OR(ISBLANK('B. Technology'!E6),'B. Technology'!E6="Select answer")),"",'B. Technology'!E6))</f>
        <v/>
      </c>
      <c r="F14" s="123" t="str">
        <f>IF($B14="no","",IF((OR(ISBLANK('B. Technology'!F6),'B. Technology'!F6="Select answer")),"",'B. Technology'!F6))</f>
        <v/>
      </c>
      <c r="G14" s="123" t="str">
        <f>IF($B14="no","",IF((OR(ISBLANK('B. Technology'!G6),'B. Technology'!G6="Select answer")),"",'B. Technology'!G6))</f>
        <v/>
      </c>
      <c r="H14" s="123" t="str">
        <f>IF($B14="no","",IF((OR(ISBLANK('B. Technology'!H6),'B. Technology'!H6="Select answer")),"",'B. Technology'!H6))</f>
        <v/>
      </c>
      <c r="I14" s="123" t="str">
        <f>IF($B14="no","",IF((OR(ISBLANK('B. Technology'!I6),'B. Technology'!I6="Select answer")),"",'B. Technology'!I6))</f>
        <v/>
      </c>
      <c r="J14" s="123" t="str">
        <f>IF($B14="no","",IF((OR(ISBLANK('B. Technology'!J6),'B. Technology'!J6="Select answer")),"",'B. Technology'!J6))</f>
        <v/>
      </c>
      <c r="K14" s="123" t="str">
        <f>IF($B14="no","",IF((OR(ISBLANK('B. Technology'!K6),'B. Technology'!K6="Select answer")),"",'B. Technology'!K6))</f>
        <v/>
      </c>
      <c r="L14" s="123" t="str">
        <f>IF($B14="no","",IF((OR(ISBLANK('B. Technology'!L6),'B. Technology'!L6="Select answer")),"",'B. Technology'!L6))</f>
        <v/>
      </c>
      <c r="M14" s="123" t="str">
        <f>IF($B14="no","",IF((OR(ISBLANK('B. Technology'!M6),'B. Technology'!M6="Select answer")),"",'B. Technology'!M6))</f>
        <v/>
      </c>
      <c r="N14" s="123" t="str">
        <f>IF($B14="no","",IF((OR(ISBLANK('B. Technology'!N6),'B. Technology'!N6="Select answer")),"",'B. Technology'!N6))</f>
        <v/>
      </c>
      <c r="O14" s="123" t="str">
        <f>IF($B14="no","",IF((OR(ISBLANK('B. Technology'!O6),'B. Technology'!O6="Select answer")),"",'B. Technology'!O6))</f>
        <v/>
      </c>
      <c r="P14" s="123" t="str">
        <f>IF($B14="no","",IF((OR(ISBLANK('B. Technology'!P6),'B. Technology'!P6="Select answer")),"",'B. Technology'!P6))</f>
        <v/>
      </c>
      <c r="Q14" s="123" t="str">
        <f>IF($B14="no","",IF((OR(ISBLANK('B. Technology'!Q6),'B. Technology'!Q6="Select answer")),"",'B. Technology'!Q6))</f>
        <v/>
      </c>
      <c r="R14" s="123" t="str">
        <f>IF($B14="no","",IF((OR(ISBLANK('B. Technology'!R6),'B. Technology'!R6="Select answer")),"",'B. Technology'!R6))</f>
        <v/>
      </c>
      <c r="S14" s="123" t="str">
        <f>IF($B14="no","",IF((OR(ISBLANK('B. Technology'!S6),'B. Technology'!S6="Select answer")),"",'B. Technology'!S6))</f>
        <v/>
      </c>
      <c r="T14" s="123" t="str">
        <f>IF($B14="no","",IF((OR(ISBLANK('B. Technology'!T6),'B. Technology'!T6="Select answer")),"",'B. Technology'!T6))</f>
        <v/>
      </c>
      <c r="U14" s="123" t="str">
        <f>IF($B14="no","",IF((OR(ISBLANK('B. Technology'!U6),'B. Technology'!U6="Select answer")),"",'B. Technology'!U6))</f>
        <v/>
      </c>
      <c r="V14" s="123" t="str">
        <f>IF($B14="no","",IF((OR(ISBLANK('B. Technology'!V6),'B. Technology'!V6="Select answer")),"",'B. Technology'!V6))</f>
        <v/>
      </c>
      <c r="W14" s="123" t="str">
        <f>IF($B14="no","",IF((OR(ISBLANK('B. Technology'!W6),'B. Technology'!W6="Select answer")),"",'B. Technology'!W6))</f>
        <v/>
      </c>
      <c r="X14" s="123" t="str">
        <f>IF($B14="no","",IF((OR(ISBLANK('B. Technology'!X6),'B. Technology'!X6="Select answer")),"",'B. Technology'!X6))</f>
        <v/>
      </c>
      <c r="Y14" s="123" t="str">
        <f>IF($B14="no","",IF((OR(ISBLANK('B. Technology'!Y6),'B. Technology'!Y6="Select answer")),"",'B. Technology'!Y6))</f>
        <v/>
      </c>
      <c r="Z14" s="123" t="str">
        <f>IF($B14="no","",IF((OR(ISBLANK('B. Technology'!Z6),'B. Technology'!Z6="Select answer")),"",'B. Technology'!Z6))</f>
        <v/>
      </c>
      <c r="AA14" s="123" t="str">
        <f>IF($B14="no","",IF((OR(ISBLANK('B. Technology'!AA6),'B. Technology'!AA6="Select answer")),"",'B. Technology'!AA6))</f>
        <v/>
      </c>
    </row>
    <row r="15" spans="1:28" hidden="1">
      <c r="A15" s="206" t="str">
        <f>'Adapted questions and answers'!$F15</f>
        <v>B6: Are infringing copycat products easy to produce?</v>
      </c>
      <c r="B15" s="207" t="str">
        <f>'Adapted questions and answers'!$R15</f>
        <v>no</v>
      </c>
      <c r="C15" s="121" t="str">
        <f>IF($B15="no","",IF((OR(ISBLANK('B. Technology'!C7),'B. Technology'!C7="Select answer")),"",'B. Technology'!C7))</f>
        <v/>
      </c>
      <c r="D15" s="121" t="str">
        <f>IF($B15="no","",IF((OR(ISBLANK('B. Technology'!D7),'B. Technology'!D7="Select answer")),"",'B. Technology'!D7))</f>
        <v/>
      </c>
      <c r="E15" s="121" t="str">
        <f>IF($B15="no","",IF((OR(ISBLANK('B. Technology'!E7),'B. Technology'!E7="Select answer")),"",'B. Technology'!E7))</f>
        <v/>
      </c>
      <c r="F15" s="121" t="str">
        <f>IF($B15="no","",IF((OR(ISBLANK('B. Technology'!F7),'B. Technology'!F7="Select answer")),"",'B. Technology'!F7))</f>
        <v/>
      </c>
      <c r="G15" s="121" t="str">
        <f>IF($B15="no","",IF((OR(ISBLANK('B. Technology'!G7),'B. Technology'!G7="Select answer")),"",'B. Technology'!G7))</f>
        <v/>
      </c>
      <c r="H15" s="121" t="str">
        <f>IF($B15="no","",IF((OR(ISBLANK('B. Technology'!H7),'B. Technology'!H7="Select answer")),"",'B. Technology'!H7))</f>
        <v/>
      </c>
      <c r="I15" s="121" t="str">
        <f>IF($B15="no","",IF((OR(ISBLANK('B. Technology'!I7),'B. Technology'!I7="Select answer")),"",'B. Technology'!I7))</f>
        <v/>
      </c>
      <c r="J15" s="121" t="str">
        <f>IF($B15="no","",IF((OR(ISBLANK('B. Technology'!J7),'B. Technology'!J7="Select answer")),"",'B. Technology'!J7))</f>
        <v/>
      </c>
      <c r="K15" s="121" t="str">
        <f>IF($B15="no","",IF((OR(ISBLANK('B. Technology'!K7),'B. Technology'!K7="Select answer")),"",'B. Technology'!K7))</f>
        <v/>
      </c>
      <c r="L15" s="121" t="str">
        <f>IF($B15="no","",IF((OR(ISBLANK('B. Technology'!L7),'B. Technology'!L7="Select answer")),"",'B. Technology'!L7))</f>
        <v/>
      </c>
      <c r="M15" s="121" t="str">
        <f>IF($B15="no","",IF((OR(ISBLANK('B. Technology'!M7),'B. Technology'!M7="Select answer")),"",'B. Technology'!M7))</f>
        <v/>
      </c>
      <c r="N15" s="121" t="str">
        <f>IF($B15="no","",IF((OR(ISBLANK('B. Technology'!N7),'B. Technology'!N7="Select answer")),"",'B. Technology'!N7))</f>
        <v/>
      </c>
      <c r="O15" s="121" t="str">
        <f>IF($B15="no","",IF((OR(ISBLANK('B. Technology'!O7),'B. Technology'!O7="Select answer")),"",'B. Technology'!O7))</f>
        <v/>
      </c>
      <c r="P15" s="121" t="str">
        <f>IF($B15="no","",IF((OR(ISBLANK('B. Technology'!P7),'B. Technology'!P7="Select answer")),"",'B. Technology'!P7))</f>
        <v/>
      </c>
      <c r="Q15" s="121" t="str">
        <f>IF($B15="no","",IF((OR(ISBLANK('B. Technology'!Q7),'B. Technology'!Q7="Select answer")),"",'B. Technology'!Q7))</f>
        <v/>
      </c>
      <c r="R15" s="121" t="str">
        <f>IF($B15="no","",IF((OR(ISBLANK('B. Technology'!R7),'B. Technology'!R7="Select answer")),"",'B. Technology'!R7))</f>
        <v/>
      </c>
      <c r="S15" s="121" t="str">
        <f>IF($B15="no","",IF((OR(ISBLANK('B. Technology'!S7),'B. Technology'!S7="Select answer")),"",'B. Technology'!S7))</f>
        <v/>
      </c>
      <c r="T15" s="121" t="str">
        <f>IF($B15="no","",IF((OR(ISBLANK('B. Technology'!T7),'B. Technology'!T7="Select answer")),"",'B. Technology'!T7))</f>
        <v/>
      </c>
      <c r="U15" s="121" t="str">
        <f>IF($B15="no","",IF((OR(ISBLANK('B. Technology'!U7),'B. Technology'!U7="Select answer")),"",'B. Technology'!U7))</f>
        <v/>
      </c>
      <c r="V15" s="121" t="str">
        <f>IF($B15="no","",IF((OR(ISBLANK('B. Technology'!V7),'B. Technology'!V7="Select answer")),"",'B. Technology'!V7))</f>
        <v/>
      </c>
      <c r="W15" s="121" t="str">
        <f>IF($B15="no","",IF((OR(ISBLANK('B. Technology'!W7),'B. Technology'!W7="Select answer")),"",'B. Technology'!W7))</f>
        <v/>
      </c>
      <c r="X15" s="121" t="str">
        <f>IF($B15="no","",IF((OR(ISBLANK('B. Technology'!X7),'B. Technology'!X7="Select answer")),"",'B. Technology'!X7))</f>
        <v/>
      </c>
      <c r="Y15" s="121" t="str">
        <f>IF($B15="no","",IF((OR(ISBLANK('B. Technology'!Y7),'B. Technology'!Y7="Select answer")),"",'B. Technology'!Y7))</f>
        <v/>
      </c>
      <c r="Z15" s="121" t="str">
        <f>IF($B15="no","",IF((OR(ISBLANK('B. Technology'!Z7),'B. Technology'!Z7="Select answer")),"",'B. Technology'!Z7))</f>
        <v/>
      </c>
      <c r="AA15" s="121" t="str">
        <f>IF($B15="no","",IF((OR(ISBLANK('B. Technology'!AA7),'B. Technology'!AA7="Select answer")),"",'B. Technology'!AA7))</f>
        <v/>
      </c>
    </row>
    <row r="16" spans="1:28" hidden="1">
      <c r="A16" s="206" t="str">
        <f>'Adapted questions and answers'!$F16</f>
        <v>B7: Are products of infringing nature easy to identify?</v>
      </c>
      <c r="B16" s="207" t="str">
        <f>'Adapted questions and answers'!$R16</f>
        <v>no</v>
      </c>
      <c r="C16" s="121" t="str">
        <f>IF($B16="no","",IF((OR(ISBLANK('B. Technology'!C8),'B. Technology'!C8="Select answer")),"",'B. Technology'!C8))</f>
        <v/>
      </c>
      <c r="D16" s="121" t="str">
        <f>IF($B16="no","",IF((OR(ISBLANK('B. Technology'!D8),'B. Technology'!D8="Select answer")),"",'B. Technology'!D8))</f>
        <v/>
      </c>
      <c r="E16" s="121" t="str">
        <f>IF($B16="no","",IF((OR(ISBLANK('B. Technology'!E8),'B. Technology'!E8="Select answer")),"",'B. Technology'!E8))</f>
        <v/>
      </c>
      <c r="F16" s="121" t="str">
        <f>IF($B16="no","",IF((OR(ISBLANK('B. Technology'!F8),'B. Technology'!F8="Select answer")),"",'B. Technology'!F8))</f>
        <v/>
      </c>
      <c r="G16" s="121" t="str">
        <f>IF($B16="no","",IF((OR(ISBLANK('B. Technology'!G8),'B. Technology'!G8="Select answer")),"",'B. Technology'!G8))</f>
        <v/>
      </c>
      <c r="H16" s="121" t="str">
        <f>IF($B16="no","",IF((OR(ISBLANK('B. Technology'!H8),'B. Technology'!H8="Select answer")),"",'B. Technology'!H8))</f>
        <v/>
      </c>
      <c r="I16" s="121" t="str">
        <f>IF($B16="no","",IF((OR(ISBLANK('B. Technology'!I8),'B. Technology'!I8="Select answer")),"",'B. Technology'!I8))</f>
        <v/>
      </c>
      <c r="J16" s="121" t="str">
        <f>IF($B16="no","",IF((OR(ISBLANK('B. Technology'!J8),'B. Technology'!J8="Select answer")),"",'B. Technology'!J8))</f>
        <v/>
      </c>
      <c r="K16" s="121" t="str">
        <f>IF($B16="no","",IF((OR(ISBLANK('B. Technology'!K8),'B. Technology'!K8="Select answer")),"",'B. Technology'!K8))</f>
        <v/>
      </c>
      <c r="L16" s="121" t="str">
        <f>IF($B16="no","",IF((OR(ISBLANK('B. Technology'!L8),'B. Technology'!L8="Select answer")),"",'B. Technology'!L8))</f>
        <v/>
      </c>
      <c r="M16" s="121" t="str">
        <f>IF($B16="no","",IF((OR(ISBLANK('B. Technology'!M8),'B. Technology'!M8="Select answer")),"",'B. Technology'!M8))</f>
        <v/>
      </c>
      <c r="N16" s="121" t="str">
        <f>IF($B16="no","",IF((OR(ISBLANK('B. Technology'!N8),'B. Technology'!N8="Select answer")),"",'B. Technology'!N8))</f>
        <v/>
      </c>
      <c r="O16" s="121" t="str">
        <f>IF($B16="no","",IF((OR(ISBLANK('B. Technology'!O8),'B. Technology'!O8="Select answer")),"",'B. Technology'!O8))</f>
        <v/>
      </c>
      <c r="P16" s="121" t="str">
        <f>IF($B16="no","",IF((OR(ISBLANK('B. Technology'!P8),'B. Technology'!P8="Select answer")),"",'B. Technology'!P8))</f>
        <v/>
      </c>
      <c r="Q16" s="121" t="str">
        <f>IF($B16="no","",IF((OR(ISBLANK('B. Technology'!Q8),'B. Technology'!Q8="Select answer")),"",'B. Technology'!Q8))</f>
        <v/>
      </c>
      <c r="R16" s="121" t="str">
        <f>IF($B16="no","",IF((OR(ISBLANK('B. Technology'!R8),'B. Technology'!R8="Select answer")),"",'B. Technology'!R8))</f>
        <v/>
      </c>
      <c r="S16" s="121" t="str">
        <f>IF($B16="no","",IF((OR(ISBLANK('B. Technology'!S8),'B. Technology'!S8="Select answer")),"",'B. Technology'!S8))</f>
        <v/>
      </c>
      <c r="T16" s="121" t="str">
        <f>IF($B16="no","",IF((OR(ISBLANK('B. Technology'!T8),'B. Technology'!T8="Select answer")),"",'B. Technology'!T8))</f>
        <v/>
      </c>
      <c r="U16" s="121" t="str">
        <f>IF($B16="no","",IF((OR(ISBLANK('B. Technology'!U8),'B. Technology'!U8="Select answer")),"",'B. Technology'!U8))</f>
        <v/>
      </c>
      <c r="V16" s="121" t="str">
        <f>IF($B16="no","",IF((OR(ISBLANK('B. Technology'!V8),'B. Technology'!V8="Select answer")),"",'B. Technology'!V8))</f>
        <v/>
      </c>
      <c r="W16" s="121" t="str">
        <f>IF($B16="no","",IF((OR(ISBLANK('B. Technology'!W8),'B. Technology'!W8="Select answer")),"",'B. Technology'!W8))</f>
        <v/>
      </c>
      <c r="X16" s="121" t="str">
        <f>IF($B16="no","",IF((OR(ISBLANK('B. Technology'!X8),'B. Technology'!X8="Select answer")),"",'B. Technology'!X8))</f>
        <v/>
      </c>
      <c r="Y16" s="121" t="str">
        <f>IF($B16="no","",IF((OR(ISBLANK('B. Technology'!Y8),'B. Technology'!Y8="Select answer")),"",'B. Technology'!Y8))</f>
        <v/>
      </c>
      <c r="Z16" s="121" t="str">
        <f>IF($B16="no","",IF((OR(ISBLANK('B. Technology'!Z8),'B. Technology'!Z8="Select answer")),"",'B. Technology'!Z8))</f>
        <v/>
      </c>
      <c r="AA16" s="121" t="str">
        <f>IF($B16="no","",IF((OR(ISBLANK('B. Technology'!AA8),'B. Technology'!AA8="Select answer")),"",'B. Technology'!AA8))</f>
        <v/>
      </c>
    </row>
    <row r="17" spans="1:28" hidden="1">
      <c r="A17" s="206" t="str">
        <f>'Adapted questions and answers'!$F17</f>
        <v>B8: Does deployment of the technology depend on licence agreements  with others?</v>
      </c>
      <c r="B17" s="207" t="str">
        <f>'Adapted questions and answers'!$R17</f>
        <v>no</v>
      </c>
      <c r="C17" s="121" t="str">
        <f>IF($B17="no","",IF((OR(ISBLANK('B. Technology'!C9),'B. Technology'!C9="Select answer")),"",'B. Technology'!C9))</f>
        <v/>
      </c>
      <c r="D17" s="121" t="str">
        <f>IF($B17="no","",IF((OR(ISBLANK('B. Technology'!D9),'B. Technology'!D9="Select answer")),"",'B. Technology'!D9))</f>
        <v/>
      </c>
      <c r="E17" s="121" t="str">
        <f>IF($B17="no","",IF((OR(ISBLANK('B. Technology'!E9),'B. Technology'!E9="Select answer")),"",'B. Technology'!E9))</f>
        <v/>
      </c>
      <c r="F17" s="121" t="str">
        <f>IF($B17="no","",IF((OR(ISBLANK('B. Technology'!F9),'B. Technology'!F9="Select answer")),"",'B. Technology'!F9))</f>
        <v/>
      </c>
      <c r="G17" s="121" t="str">
        <f>IF($B17="no","",IF((OR(ISBLANK('B. Technology'!G9),'B. Technology'!G9="Select answer")),"",'B. Technology'!G9))</f>
        <v/>
      </c>
      <c r="H17" s="121" t="str">
        <f>IF($B17="no","",IF((OR(ISBLANK('B. Technology'!H9),'B. Technology'!H9="Select answer")),"",'B. Technology'!H9))</f>
        <v/>
      </c>
      <c r="I17" s="121" t="str">
        <f>IF($B17="no","",IF((OR(ISBLANK('B. Technology'!I9),'B. Technology'!I9="Select answer")),"",'B. Technology'!I9))</f>
        <v/>
      </c>
      <c r="J17" s="121" t="str">
        <f>IF($B17="no","",IF((OR(ISBLANK('B. Technology'!J9),'B. Technology'!J9="Select answer")),"",'B. Technology'!J9))</f>
        <v/>
      </c>
      <c r="K17" s="121" t="str">
        <f>IF($B17="no","",IF((OR(ISBLANK('B. Technology'!K9),'B. Technology'!K9="Select answer")),"",'B. Technology'!K9))</f>
        <v/>
      </c>
      <c r="L17" s="121" t="str">
        <f>IF($B17="no","",IF((OR(ISBLANK('B. Technology'!L9),'B. Technology'!L9="Select answer")),"",'B. Technology'!L9))</f>
        <v/>
      </c>
      <c r="M17" s="121" t="str">
        <f>IF($B17="no","",IF((OR(ISBLANK('B. Technology'!M9),'B. Technology'!M9="Select answer")),"",'B. Technology'!M9))</f>
        <v/>
      </c>
      <c r="N17" s="121" t="str">
        <f>IF($B17="no","",IF((OR(ISBLANK('B. Technology'!N9),'B. Technology'!N9="Select answer")),"",'B. Technology'!N9))</f>
        <v/>
      </c>
      <c r="O17" s="121" t="str">
        <f>IF($B17="no","",IF((OR(ISBLANK('B. Technology'!O9),'B. Technology'!O9="Select answer")),"",'B. Technology'!O9))</f>
        <v/>
      </c>
      <c r="P17" s="121" t="str">
        <f>IF($B17="no","",IF((OR(ISBLANK('B. Technology'!P9),'B. Technology'!P9="Select answer")),"",'B. Technology'!P9))</f>
        <v/>
      </c>
      <c r="Q17" s="121" t="str">
        <f>IF($B17="no","",IF((OR(ISBLANK('B. Technology'!Q9),'B. Technology'!Q9="Select answer")),"",'B. Technology'!Q9))</f>
        <v/>
      </c>
      <c r="R17" s="121" t="str">
        <f>IF($B17="no","",IF((OR(ISBLANK('B. Technology'!R9),'B. Technology'!R9="Select answer")),"",'B. Technology'!R9))</f>
        <v/>
      </c>
      <c r="S17" s="121" t="str">
        <f>IF($B17="no","",IF((OR(ISBLANK('B. Technology'!S9),'B. Technology'!S9="Select answer")),"",'B. Technology'!S9))</f>
        <v/>
      </c>
      <c r="T17" s="121" t="str">
        <f>IF($B17="no","",IF((OR(ISBLANK('B. Technology'!T9),'B. Technology'!T9="Select answer")),"",'B. Technology'!T9))</f>
        <v/>
      </c>
      <c r="U17" s="121" t="str">
        <f>IF($B17="no","",IF((OR(ISBLANK('B. Technology'!U9),'B. Technology'!U9="Select answer")),"",'B. Technology'!U9))</f>
        <v/>
      </c>
      <c r="V17" s="121" t="str">
        <f>IF($B17="no","",IF((OR(ISBLANK('B. Technology'!V9),'B. Technology'!V9="Select answer")),"",'B. Technology'!V9))</f>
        <v/>
      </c>
      <c r="W17" s="121" t="str">
        <f>IF($B17="no","",IF((OR(ISBLANK('B. Technology'!W9),'B. Technology'!W9="Select answer")),"",'B. Technology'!W9))</f>
        <v/>
      </c>
      <c r="X17" s="121" t="str">
        <f>IF($B17="no","",IF((OR(ISBLANK('B. Technology'!X9),'B. Technology'!X9="Select answer")),"",'B. Technology'!X9))</f>
        <v/>
      </c>
      <c r="Y17" s="121" t="str">
        <f>IF($B17="no","",IF((OR(ISBLANK('B. Technology'!Y9),'B. Technology'!Y9="Select answer")),"",'B. Technology'!Y9))</f>
        <v/>
      </c>
      <c r="Z17" s="121" t="str">
        <f>IF($B17="no","",IF((OR(ISBLANK('B. Technology'!Z9),'B. Technology'!Z9="Select answer")),"",'B. Technology'!Z9))</f>
        <v/>
      </c>
      <c r="AA17" s="121" t="str">
        <f>IF($B17="no","",IF((OR(ISBLANK('B. Technology'!AA9),'B. Technology'!AA9="Select answer")),"",'B. Technology'!AA9))</f>
        <v/>
      </c>
    </row>
    <row r="18" spans="1:28" s="42" customFormat="1">
      <c r="A18" s="208" t="str">
        <f>'Adapted questions and answers'!$F18</f>
        <v>B9: Does the technology have marketing value (customer value)?</v>
      </c>
      <c r="B18" s="209" t="str">
        <f>'Adapted questions and answers'!$R18</f>
        <v>yes</v>
      </c>
      <c r="C18" s="166" t="str">
        <f>IF($B18="no","",IF((OR(ISBLANK('B. Technology'!C10),'B. Technology'!C10="Select answer")),"",'B. Technology'!C10))</f>
        <v>5 - The patent provides distinctive features which can be used for marketing the product</v>
      </c>
      <c r="D18" s="166" t="str">
        <f>IF($B18="no","",IF((OR(ISBLANK('B. Technology'!D10),'B. Technology'!D10="Select answer")),"",'B. Technology'!D10))</f>
        <v>1 - The patent provides an improvement of product utility value which is very difficult to communicate</v>
      </c>
      <c r="E18" s="166" t="str">
        <f>IF($B18="no","",IF((OR(ISBLANK('B. Technology'!E10),'B. Technology'!E10="Select answer")),"",'B. Technology'!E10))</f>
        <v/>
      </c>
      <c r="F18" s="166" t="str">
        <f>IF($B18="no","",IF((OR(ISBLANK('B. Technology'!F10),'B. Technology'!F10="Select answer")),"",'B. Technology'!F10))</f>
        <v/>
      </c>
      <c r="G18" s="166" t="str">
        <f>IF($B18="no","",IF((OR(ISBLANK('B. Technology'!G10),'B. Technology'!G10="Select answer")),"",'B. Technology'!G10))</f>
        <v/>
      </c>
      <c r="H18" s="166" t="str">
        <f>IF($B18="no","",IF((OR(ISBLANK('B. Technology'!H10),'B. Technology'!H10="Select answer")),"",'B. Technology'!H10))</f>
        <v/>
      </c>
      <c r="I18" s="166" t="str">
        <f>IF($B18="no","",IF((OR(ISBLANK('B. Technology'!I10),'B. Technology'!I10="Select answer")),"",'B. Technology'!I10))</f>
        <v/>
      </c>
      <c r="J18" s="166" t="str">
        <f>IF($B18="no","",IF((OR(ISBLANK('B. Technology'!J10),'B. Technology'!J10="Select answer")),"",'B. Technology'!J10))</f>
        <v/>
      </c>
      <c r="K18" s="166" t="str">
        <f>IF($B18="no","",IF((OR(ISBLANK('B. Technology'!K10),'B. Technology'!K10="Select answer")),"",'B. Technology'!K10))</f>
        <v/>
      </c>
      <c r="L18" s="166" t="str">
        <f>IF($B18="no","",IF((OR(ISBLANK('B. Technology'!L10),'B. Technology'!L10="Select answer")),"",'B. Technology'!L10))</f>
        <v/>
      </c>
      <c r="M18" s="166" t="str">
        <f>IF($B18="no","",IF((OR(ISBLANK('B. Technology'!M10),'B. Technology'!M10="Select answer")),"",'B. Technology'!M10))</f>
        <v/>
      </c>
      <c r="N18" s="121" t="str">
        <f>IF($B18="no","",IF((OR(ISBLANK('B. Technology'!N10),'B. Technology'!N10="Select answer")),"",'B. Technology'!N10))</f>
        <v/>
      </c>
      <c r="O18" s="121" t="str">
        <f>IF($B18="no","",IF((OR(ISBLANK('B. Technology'!O10),'B. Technology'!O10="Select answer")),"",'B. Technology'!O10))</f>
        <v/>
      </c>
      <c r="P18" s="121" t="str">
        <f>IF($B18="no","",IF((OR(ISBLANK('B. Technology'!P10),'B. Technology'!P10="Select answer")),"",'B. Technology'!P10))</f>
        <v/>
      </c>
      <c r="Q18" s="121" t="str">
        <f>IF($B18="no","",IF((OR(ISBLANK('B. Technology'!Q10),'B. Technology'!Q10="Select answer")),"",'B. Technology'!Q10))</f>
        <v/>
      </c>
      <c r="R18" s="121" t="str">
        <f>IF($B18="no","",IF((OR(ISBLANK('B. Technology'!R10),'B. Technology'!R10="Select answer")),"",'B. Technology'!R10))</f>
        <v/>
      </c>
      <c r="S18" s="121" t="str">
        <f>IF($B18="no","",IF((OR(ISBLANK('B. Technology'!S10),'B. Technology'!S10="Select answer")),"",'B. Technology'!S10))</f>
        <v/>
      </c>
      <c r="T18" s="121" t="str">
        <f>IF($B18="no","",IF((OR(ISBLANK('B. Technology'!T10),'B. Technology'!T10="Select answer")),"",'B. Technology'!T10))</f>
        <v/>
      </c>
      <c r="U18" s="121" t="str">
        <f>IF($B18="no","",IF((OR(ISBLANK('B. Technology'!U10),'B. Technology'!U10="Select answer")),"",'B. Technology'!U10))</f>
        <v/>
      </c>
      <c r="V18" s="121" t="str">
        <f>IF($B18="no","",IF((OR(ISBLANK('B. Technology'!V10),'B. Technology'!V10="Select answer")),"",'B. Technology'!V10))</f>
        <v/>
      </c>
      <c r="W18" s="121" t="str">
        <f>IF($B18="no","",IF((OR(ISBLANK('B. Technology'!W10),'B. Technology'!W10="Select answer")),"",'B. Technology'!W10))</f>
        <v/>
      </c>
      <c r="X18" s="121" t="str">
        <f>IF($B18="no","",IF((OR(ISBLANK('B. Technology'!X10),'B. Technology'!X10="Select answer")),"",'B. Technology'!X10))</f>
        <v/>
      </c>
      <c r="Y18" s="121" t="str">
        <f>IF($B18="no","",IF((OR(ISBLANK('B. Technology'!Y10),'B. Technology'!Y10="Select answer")),"",'B. Technology'!Y10))</f>
        <v/>
      </c>
      <c r="Z18" s="121" t="str">
        <f>IF($B18="no","",IF((OR(ISBLANK('B. Technology'!Z10),'B. Technology'!Z10="Select answer")),"",'B. Technology'!Z10))</f>
        <v/>
      </c>
      <c r="AA18" s="121" t="str">
        <f>IF($B18="no","",IF((OR(ISBLANK('B. Technology'!AA10),'B. Technology'!AA10="Select answer")),"",'B. Technology'!AA10))</f>
        <v/>
      </c>
      <c r="AB18" s="165"/>
    </row>
    <row r="19" spans="1:28" s="42" customFormat="1">
      <c r="A19" s="208" t="str">
        <f>'Adapted questions and answers'!$F19</f>
        <v>C1: What are the marketing options?</v>
      </c>
      <c r="B19" s="209" t="str">
        <f>'Adapted questions and answers'!$R19</f>
        <v>yes</v>
      </c>
      <c r="C19" s="167" t="str">
        <f>IF($B19="no","",IF((OR(ISBLANK('C. Market conditions'!C2),'C. Market conditions'!C2="Select answer")),"",'C. Market conditions'!C2))</f>
        <v>5 - There is a well-known market and other tangible prominent markets</v>
      </c>
      <c r="D19" s="167" t="str">
        <f>IF($B19="no","",IF((OR(ISBLANK('C. Market conditions'!D2),'C. Market conditions'!D2="Select answer")),"",'C. Market conditions'!D2))</f>
        <v>1 - There is no known market for the patented technology</v>
      </c>
      <c r="E19" s="167" t="str">
        <f>IF($B19="no","",IF((OR(ISBLANK('C. Market conditions'!E2),'C. Market conditions'!E2="Select answer")),"",'C. Market conditions'!E2))</f>
        <v/>
      </c>
      <c r="F19" s="167" t="str">
        <f>IF($B19="no","",IF((OR(ISBLANK('C. Market conditions'!F2),'C. Market conditions'!F2="Select answer")),"",'C. Market conditions'!F2))</f>
        <v/>
      </c>
      <c r="G19" s="167" t="str">
        <f>IF($B19="no","",IF((OR(ISBLANK('C. Market conditions'!G2),'C. Market conditions'!G2="Select answer")),"",'C. Market conditions'!G2))</f>
        <v/>
      </c>
      <c r="H19" s="167" t="str">
        <f>IF($B19="no","",IF((OR(ISBLANK('C. Market conditions'!H2),'C. Market conditions'!H2="Select answer")),"",'C. Market conditions'!H2))</f>
        <v/>
      </c>
      <c r="I19" s="167" t="str">
        <f>IF($B19="no","",IF((OR(ISBLANK('C. Market conditions'!I2),'C. Market conditions'!I2="Select answer")),"",'C. Market conditions'!I2))</f>
        <v/>
      </c>
      <c r="J19" s="167" t="str">
        <f>IF($B19="no","",IF((OR(ISBLANK('C. Market conditions'!J2),'C. Market conditions'!J2="Select answer")),"",'C. Market conditions'!J2))</f>
        <v/>
      </c>
      <c r="K19" s="167" t="str">
        <f>IF($B19="no","",IF((OR(ISBLANK('C. Market conditions'!K2),'C. Market conditions'!K2="Select answer")),"",'C. Market conditions'!K2))</f>
        <v/>
      </c>
      <c r="L19" s="167" t="str">
        <f>IF($B19="no","",IF((OR(ISBLANK('C. Market conditions'!L2),'C. Market conditions'!L2="Select answer")),"",'C. Market conditions'!L2))</f>
        <v/>
      </c>
      <c r="M19" s="167" t="str">
        <f>IF($B19="no","",IF((OR(ISBLANK('C. Market conditions'!M2),'C. Market conditions'!M2="Select answer")),"",'C. Market conditions'!M2))</f>
        <v/>
      </c>
      <c r="N19" s="122" t="str">
        <f>IF($B19="no","",IF((OR(ISBLANK('C. Market conditions'!N2),'C. Market conditions'!N2="Select answer")),"",'C. Market conditions'!N2))</f>
        <v/>
      </c>
      <c r="O19" s="122" t="str">
        <f>IF($B19="no","",IF((OR(ISBLANK('C. Market conditions'!O2),'C. Market conditions'!O2="Select answer")),"",'C. Market conditions'!O2))</f>
        <v/>
      </c>
      <c r="P19" s="122" t="str">
        <f>IF($B19="no","",IF((OR(ISBLANK('C. Market conditions'!P2),'C. Market conditions'!P2="Select answer")),"",'C. Market conditions'!P2))</f>
        <v/>
      </c>
      <c r="Q19" s="122" t="str">
        <f>IF($B19="no","",IF((OR(ISBLANK('C. Market conditions'!Q2),'C. Market conditions'!Q2="Select answer")),"",'C. Market conditions'!Q2))</f>
        <v/>
      </c>
      <c r="R19" s="122" t="str">
        <f>IF($B19="no","",IF((OR(ISBLANK('C. Market conditions'!R2),'C. Market conditions'!R2="Select answer")),"",'C. Market conditions'!R2))</f>
        <v/>
      </c>
      <c r="S19" s="122" t="str">
        <f>IF($B19="no","",IF((OR(ISBLANK('C. Market conditions'!S2),'C. Market conditions'!S2="Select answer")),"",'C. Market conditions'!S2))</f>
        <v/>
      </c>
      <c r="T19" s="122" t="str">
        <f>IF($B19="no","",IF((OR(ISBLANK('C. Market conditions'!T2),'C. Market conditions'!T2="Select answer")),"",'C. Market conditions'!T2))</f>
        <v/>
      </c>
      <c r="U19" s="122" t="str">
        <f>IF($B19="no","",IF((OR(ISBLANK('C. Market conditions'!U2),'C. Market conditions'!U2="Select answer")),"",'C. Market conditions'!U2))</f>
        <v/>
      </c>
      <c r="V19" s="122" t="str">
        <f>IF($B19="no","",IF((OR(ISBLANK('C. Market conditions'!V2),'C. Market conditions'!V2="Select answer")),"",'C. Market conditions'!V2))</f>
        <v/>
      </c>
      <c r="W19" s="122" t="str">
        <f>IF($B19="no","",IF((OR(ISBLANK('C. Market conditions'!W2),'C. Market conditions'!W2="Select answer")),"",'C. Market conditions'!W2))</f>
        <v/>
      </c>
      <c r="X19" s="122" t="str">
        <f>IF($B19="no","",IF((OR(ISBLANK('C. Market conditions'!X2),'C. Market conditions'!X2="Select answer")),"",'C. Market conditions'!X2))</f>
        <v/>
      </c>
      <c r="Y19" s="122" t="str">
        <f>IF($B19="no","",IF((OR(ISBLANK('C. Market conditions'!Y2),'C. Market conditions'!Y2="Select answer")),"",'C. Market conditions'!Y2))</f>
        <v/>
      </c>
      <c r="Z19" s="122" t="str">
        <f>IF($B19="no","",IF((OR(ISBLANK('C. Market conditions'!Z2),'C. Market conditions'!Z2="Select answer")),"",'C. Market conditions'!Z2))</f>
        <v/>
      </c>
      <c r="AA19" s="122" t="str">
        <f>IF($B19="no","",IF((OR(ISBLANK('C. Market conditions'!AA2),'C. Market conditions'!AA2="Select answer")),"",'C. Market conditions'!AA2))</f>
        <v/>
      </c>
      <c r="AB19" s="165"/>
    </row>
    <row r="20" spans="1:28" s="42" customFormat="1">
      <c r="A20" s="208" t="str">
        <f>'Adapted questions and answers'!$F20</f>
        <v>C2: What is the market growth in the business area where the patented technology is utilised?</v>
      </c>
      <c r="B20" s="209" t="str">
        <f>'Adapted questions and answers'!$R20</f>
        <v>yes</v>
      </c>
      <c r="C20" s="167">
        <f>IF($B20="no","",IF((OR(ISBLANK('C. Market conditions'!C3),'C. Market conditions'!C3="Select answer")),"",'C. Market conditions'!C3))</f>
        <v>0.15</v>
      </c>
      <c r="D20" s="167">
        <f>IF($B20="no","",IF((OR(ISBLANK('C. Market conditions'!D3),'C. Market conditions'!D3="Select answer")),"",'C. Market conditions'!D3))</f>
        <v>2.5000000000000001E-2</v>
      </c>
      <c r="E20" s="167" t="str">
        <f>IF($B20="no","",IF((OR(ISBLANK('C. Market conditions'!E3),'C. Market conditions'!E3="Select answer")),"",'C. Market conditions'!E3))</f>
        <v/>
      </c>
      <c r="F20" s="167" t="str">
        <f>IF($B20="no","",IF((OR(ISBLANK('C. Market conditions'!F3),'C. Market conditions'!F3="Select answer")),"",'C. Market conditions'!F3))</f>
        <v/>
      </c>
      <c r="G20" s="167" t="str">
        <f>IF($B20="no","",IF((OR(ISBLANK('C. Market conditions'!G3),'C. Market conditions'!G3="Select answer")),"",'C. Market conditions'!G3))</f>
        <v/>
      </c>
      <c r="H20" s="167" t="str">
        <f>IF($B20="no","",IF((OR(ISBLANK('C. Market conditions'!H3),'C. Market conditions'!H3="Select answer")),"",'C. Market conditions'!H3))</f>
        <v/>
      </c>
      <c r="I20" s="167" t="str">
        <f>IF($B20="no","",IF((OR(ISBLANK('C. Market conditions'!I3),'C. Market conditions'!I3="Select answer")),"",'C. Market conditions'!I3))</f>
        <v/>
      </c>
      <c r="J20" s="167" t="str">
        <f>IF($B20="no","",IF((OR(ISBLANK('C. Market conditions'!J3),'C. Market conditions'!J3="Select answer")),"",'C. Market conditions'!J3))</f>
        <v/>
      </c>
      <c r="K20" s="167" t="str">
        <f>IF($B20="no","",IF((OR(ISBLANK('C. Market conditions'!K3),'C. Market conditions'!K3="Select answer")),"",'C. Market conditions'!K3))</f>
        <v/>
      </c>
      <c r="L20" s="167" t="str">
        <f>IF($B20="no","",IF((OR(ISBLANK('C. Market conditions'!L3),'C. Market conditions'!L3="Select answer")),"",'C. Market conditions'!L3))</f>
        <v/>
      </c>
      <c r="M20" s="167" t="str">
        <f>IF($B20="no","",IF((OR(ISBLANK('C. Market conditions'!M3),'C. Market conditions'!M3="Select answer")),"",'C. Market conditions'!M3))</f>
        <v/>
      </c>
      <c r="N20" s="122" t="str">
        <f>IF($B20="no","",IF((OR(ISBLANK('C. Market conditions'!N3),'C. Market conditions'!N3="Select answer")),"",'C. Market conditions'!N3))</f>
        <v/>
      </c>
      <c r="O20" s="122" t="str">
        <f>IF($B20="no","",IF((OR(ISBLANK('C. Market conditions'!O3),'C. Market conditions'!O3="Select answer")),"",'C. Market conditions'!O3))</f>
        <v/>
      </c>
      <c r="P20" s="122" t="str">
        <f>IF($B20="no","",IF((OR(ISBLANK('C. Market conditions'!P3),'C. Market conditions'!P3="Select answer")),"",'C. Market conditions'!P3))</f>
        <v/>
      </c>
      <c r="Q20" s="122" t="str">
        <f>IF($B20="no","",IF((OR(ISBLANK('C. Market conditions'!Q3),'C. Market conditions'!Q3="Select answer")),"",'C. Market conditions'!Q3))</f>
        <v/>
      </c>
      <c r="R20" s="122" t="str">
        <f>IF($B20="no","",IF((OR(ISBLANK('C. Market conditions'!R3),'C. Market conditions'!R3="Select answer")),"",'C. Market conditions'!R3))</f>
        <v/>
      </c>
      <c r="S20" s="122" t="str">
        <f>IF($B20="no","",IF((OR(ISBLANK('C. Market conditions'!S3),'C. Market conditions'!S3="Select answer")),"",'C. Market conditions'!S3))</f>
        <v/>
      </c>
      <c r="T20" s="122" t="str">
        <f>IF($B20="no","",IF((OR(ISBLANK('C. Market conditions'!T3),'C. Market conditions'!T3="Select answer")),"",'C. Market conditions'!T3))</f>
        <v/>
      </c>
      <c r="U20" s="122" t="str">
        <f>IF($B20="no","",IF((OR(ISBLANK('C. Market conditions'!U3),'C. Market conditions'!U3="Select answer")),"",'C. Market conditions'!U3))</f>
        <v/>
      </c>
      <c r="V20" s="122" t="str">
        <f>IF($B20="no","",IF((OR(ISBLANK('C. Market conditions'!V3),'C. Market conditions'!V3="Select answer")),"",'C. Market conditions'!V3))</f>
        <v/>
      </c>
      <c r="W20" s="122" t="str">
        <f>IF($B20="no","",IF((OR(ISBLANK('C. Market conditions'!W3),'C. Market conditions'!W3="Select answer")),"",'C. Market conditions'!W3))</f>
        <v/>
      </c>
      <c r="X20" s="122" t="str">
        <f>IF($B20="no","",IF((OR(ISBLANK('C. Market conditions'!X3),'C. Market conditions'!X3="Select answer")),"",'C. Market conditions'!X3))</f>
        <v/>
      </c>
      <c r="Y20" s="122" t="str">
        <f>IF($B20="no","",IF((OR(ISBLANK('C. Market conditions'!Y3),'C. Market conditions'!Y3="Select answer")),"",'C. Market conditions'!Y3))</f>
        <v/>
      </c>
      <c r="Z20" s="122" t="str">
        <f>IF($B20="no","",IF((OR(ISBLANK('C. Market conditions'!Z3),'C. Market conditions'!Z3="Select answer")),"",'C. Market conditions'!Z3))</f>
        <v/>
      </c>
      <c r="AA20" s="122" t="str">
        <f>IF($B20="no","",IF((OR(ISBLANK('C. Market conditions'!AA3),'C. Market conditions'!AA3="Select answer")),"",'C. Market conditions'!AA3))</f>
        <v/>
      </c>
      <c r="AB20" s="165"/>
    </row>
    <row r="21" spans="1:28" s="42" customFormat="1">
      <c r="A21" s="208" t="str">
        <f>'Adapted questions and answers'!$F21</f>
        <v>C3: What is the life expectancy of the patented technology in the market?</v>
      </c>
      <c r="B21" s="209" t="str">
        <f>'Adapted questions and answers'!$R21</f>
        <v>yes</v>
      </c>
      <c r="C21" s="168">
        <f>IF($B21="no","",IF((OR(ISBLANK('C. Market conditions'!C4),'C. Market conditions'!C4="Select answer")),"",'C. Market conditions'!C4))</f>
        <v>4</v>
      </c>
      <c r="D21" s="168">
        <f>IF($B21="no","",IF((OR(ISBLANK('C. Market conditions'!D4),'C. Market conditions'!D4="Select answer")),"",'C. Market conditions'!D4))</f>
        <v>1.5</v>
      </c>
      <c r="E21" s="168" t="str">
        <f>IF($B21="no","",IF((OR(ISBLANK('C. Market conditions'!E4),'C. Market conditions'!E4="Select answer")),"",'C. Market conditions'!E4))</f>
        <v/>
      </c>
      <c r="F21" s="168" t="str">
        <f>IF($B21="no","",IF((OR(ISBLANK('C. Market conditions'!F4),'C. Market conditions'!F4="Select answer")),"",'C. Market conditions'!F4))</f>
        <v/>
      </c>
      <c r="G21" s="168" t="str">
        <f>IF($B21="no","",IF((OR(ISBLANK('C. Market conditions'!G4),'C. Market conditions'!G4="Select answer")),"",'C. Market conditions'!G4))</f>
        <v/>
      </c>
      <c r="H21" s="168" t="str">
        <f>IF($B21="no","",IF((OR(ISBLANK('C. Market conditions'!H4),'C. Market conditions'!H4="Select answer")),"",'C. Market conditions'!H4))</f>
        <v/>
      </c>
      <c r="I21" s="168" t="str">
        <f>IF($B21="no","",IF((OR(ISBLANK('C. Market conditions'!I4),'C. Market conditions'!I4="Select answer")),"",'C. Market conditions'!I4))</f>
        <v/>
      </c>
      <c r="J21" s="168" t="str">
        <f>IF($B21="no","",IF((OR(ISBLANK('C. Market conditions'!J4),'C. Market conditions'!J4="Select answer")),"",'C. Market conditions'!J4))</f>
        <v/>
      </c>
      <c r="K21" s="168" t="str">
        <f>IF($B21="no","",IF((OR(ISBLANK('C. Market conditions'!K4),'C. Market conditions'!K4="Select answer")),"",'C. Market conditions'!K4))</f>
        <v/>
      </c>
      <c r="L21" s="168" t="str">
        <f>IF($B21="no","",IF((OR(ISBLANK('C. Market conditions'!L4),'C. Market conditions'!L4="Select answer")),"",'C. Market conditions'!L4))</f>
        <v/>
      </c>
      <c r="M21" s="168" t="str">
        <f>IF($B21="no","",IF((OR(ISBLANK('C. Market conditions'!M4),'C. Market conditions'!M4="Select answer")),"",'C. Market conditions'!M4))</f>
        <v/>
      </c>
      <c r="N21" s="123" t="str">
        <f>IF($B21="no","",IF((OR(ISBLANK('C. Market conditions'!N4),'C. Market conditions'!N4="Select answer")),"",'C. Market conditions'!N4))</f>
        <v/>
      </c>
      <c r="O21" s="123" t="str">
        <f>IF($B21="no","",IF((OR(ISBLANK('C. Market conditions'!O4),'C. Market conditions'!O4="Select answer")),"",'C. Market conditions'!O4))</f>
        <v/>
      </c>
      <c r="P21" s="123" t="str">
        <f>IF($B21="no","",IF((OR(ISBLANK('C. Market conditions'!P4),'C. Market conditions'!P4="Select answer")),"",'C. Market conditions'!P4))</f>
        <v/>
      </c>
      <c r="Q21" s="123" t="str">
        <f>IF($B21="no","",IF((OR(ISBLANK('C. Market conditions'!Q4),'C. Market conditions'!Q4="Select answer")),"",'C. Market conditions'!Q4))</f>
        <v/>
      </c>
      <c r="R21" s="123" t="str">
        <f>IF($B21="no","",IF((OR(ISBLANK('C. Market conditions'!R4),'C. Market conditions'!R4="Select answer")),"",'C. Market conditions'!R4))</f>
        <v/>
      </c>
      <c r="S21" s="123" t="str">
        <f>IF($B21="no","",IF((OR(ISBLANK('C. Market conditions'!S4),'C. Market conditions'!S4="Select answer")),"",'C. Market conditions'!S4))</f>
        <v/>
      </c>
      <c r="T21" s="123" t="str">
        <f>IF($B21="no","",IF((OR(ISBLANK('C. Market conditions'!T4),'C. Market conditions'!T4="Select answer")),"",'C. Market conditions'!T4))</f>
        <v/>
      </c>
      <c r="U21" s="123" t="str">
        <f>IF($B21="no","",IF((OR(ISBLANK('C. Market conditions'!U4),'C. Market conditions'!U4="Select answer")),"",'C. Market conditions'!U4))</f>
        <v/>
      </c>
      <c r="V21" s="123" t="str">
        <f>IF($B21="no","",IF((OR(ISBLANK('C. Market conditions'!V4),'C. Market conditions'!V4="Select answer")),"",'C. Market conditions'!V4))</f>
        <v/>
      </c>
      <c r="W21" s="123" t="str">
        <f>IF($B21="no","",IF((OR(ISBLANK('C. Market conditions'!W4),'C. Market conditions'!W4="Select answer")),"",'C. Market conditions'!W4))</f>
        <v/>
      </c>
      <c r="X21" s="123" t="str">
        <f>IF($B21="no","",IF((OR(ISBLANK('C. Market conditions'!X4),'C. Market conditions'!X4="Select answer")),"",'C. Market conditions'!X4))</f>
        <v/>
      </c>
      <c r="Y21" s="123" t="str">
        <f>IF($B21="no","",IF((OR(ISBLANK('C. Market conditions'!Y4),'C. Market conditions'!Y4="Select answer")),"",'C. Market conditions'!Y4))</f>
        <v/>
      </c>
      <c r="Z21" s="123" t="str">
        <f>IF($B21="no","",IF((OR(ISBLANK('C. Market conditions'!Z4),'C. Market conditions'!Z4="Select answer")),"",'C. Market conditions'!Z4))</f>
        <v/>
      </c>
      <c r="AA21" s="123" t="str">
        <f>IF($B21="no","",IF((OR(ISBLANK('C. Market conditions'!AA4),'C. Market conditions'!AA4="Select answer")),"",'C. Market conditions'!AA4))</f>
        <v/>
      </c>
      <c r="AB21" s="165"/>
    </row>
    <row r="22" spans="1:28" s="42" customFormat="1">
      <c r="A22" s="208" t="str">
        <f>'Adapted questions and answers'!$F22</f>
        <v>C4: Are competitive or substitute products active in the market?</v>
      </c>
      <c r="B22" s="209" t="str">
        <f>'Adapted questions and answers'!$R22</f>
        <v>yes</v>
      </c>
      <c r="C22" s="167" t="str">
        <f>IF($B22="no","",IF((OR(ISBLANK('C. Market conditions'!C5),'C. Market conditions'!C5="Select answer")),"",'C. Market conditions'!C5))</f>
        <v>1 - There is a high degree of development of competitive or substitute technology</v>
      </c>
      <c r="D22" s="167" t="str">
        <f>IF($B22="no","",IF((OR(ISBLANK('C. Market conditions'!D5),'C. Market conditions'!D5="Select answer")),"",'C. Market conditions'!D5))</f>
        <v>4 - Exclusivity in the market is a good probablility</v>
      </c>
      <c r="E22" s="167" t="str">
        <f>IF($B22="no","",IF((OR(ISBLANK('C. Market conditions'!E5),'C. Market conditions'!E5="Select answer")),"",'C. Market conditions'!E5))</f>
        <v/>
      </c>
      <c r="F22" s="167" t="str">
        <f>IF($B22="no","",IF((OR(ISBLANK('C. Market conditions'!F5),'C. Market conditions'!F5="Select answer")),"",'C. Market conditions'!F5))</f>
        <v/>
      </c>
      <c r="G22" s="167" t="str">
        <f>IF($B22="no","",IF((OR(ISBLANK('C. Market conditions'!G5),'C. Market conditions'!G5="Select answer")),"",'C. Market conditions'!G5))</f>
        <v/>
      </c>
      <c r="H22" s="167" t="str">
        <f>IF($B22="no","",IF((OR(ISBLANK('C. Market conditions'!H5),'C. Market conditions'!H5="Select answer")),"",'C. Market conditions'!H5))</f>
        <v/>
      </c>
      <c r="I22" s="167" t="str">
        <f>IF($B22="no","",IF((OR(ISBLANK('C. Market conditions'!I5),'C. Market conditions'!I5="Select answer")),"",'C. Market conditions'!I5))</f>
        <v/>
      </c>
      <c r="J22" s="167" t="str">
        <f>IF($B22="no","",IF((OR(ISBLANK('C. Market conditions'!J5),'C. Market conditions'!J5="Select answer")),"",'C. Market conditions'!J5))</f>
        <v/>
      </c>
      <c r="K22" s="167" t="str">
        <f>IF($B22="no","",IF((OR(ISBLANK('C. Market conditions'!K5),'C. Market conditions'!K5="Select answer")),"",'C. Market conditions'!K5))</f>
        <v/>
      </c>
      <c r="L22" s="167" t="str">
        <f>IF($B22="no","",IF((OR(ISBLANK('C. Market conditions'!L5),'C. Market conditions'!L5="Select answer")),"",'C. Market conditions'!L5))</f>
        <v/>
      </c>
      <c r="M22" s="167" t="str">
        <f>IF($B22="no","",IF((OR(ISBLANK('C. Market conditions'!M5),'C. Market conditions'!M5="Select answer")),"",'C. Market conditions'!M5))</f>
        <v/>
      </c>
      <c r="N22" s="122" t="str">
        <f>IF($B22="no","",IF((OR(ISBLANK('C. Market conditions'!N5),'C. Market conditions'!N5="Select answer")),"",'C. Market conditions'!N5))</f>
        <v/>
      </c>
      <c r="O22" s="122" t="str">
        <f>IF($B22="no","",IF((OR(ISBLANK('C. Market conditions'!O5),'C. Market conditions'!O5="Select answer")),"",'C. Market conditions'!O5))</f>
        <v/>
      </c>
      <c r="P22" s="122" t="str">
        <f>IF($B22="no","",IF((OR(ISBLANK('C. Market conditions'!P5),'C. Market conditions'!P5="Select answer")),"",'C. Market conditions'!P5))</f>
        <v/>
      </c>
      <c r="Q22" s="122" t="str">
        <f>IF($B22="no","",IF((OR(ISBLANK('C. Market conditions'!Q5),'C. Market conditions'!Q5="Select answer")),"",'C. Market conditions'!Q5))</f>
        <v/>
      </c>
      <c r="R22" s="122" t="str">
        <f>IF($B22="no","",IF((OR(ISBLANK('C. Market conditions'!R5),'C. Market conditions'!R5="Select answer")),"",'C. Market conditions'!R5))</f>
        <v/>
      </c>
      <c r="S22" s="122" t="str">
        <f>IF($B22="no","",IF((OR(ISBLANK('C. Market conditions'!S5),'C. Market conditions'!S5="Select answer")),"",'C. Market conditions'!S5))</f>
        <v/>
      </c>
      <c r="T22" s="122" t="str">
        <f>IF($B22="no","",IF((OR(ISBLANK('C. Market conditions'!T5),'C. Market conditions'!T5="Select answer")),"",'C. Market conditions'!T5))</f>
        <v/>
      </c>
      <c r="U22" s="122" t="str">
        <f>IF($B22="no","",IF((OR(ISBLANK('C. Market conditions'!U5),'C. Market conditions'!U5="Select answer")),"",'C. Market conditions'!U5))</f>
        <v/>
      </c>
      <c r="V22" s="122" t="str">
        <f>IF($B22="no","",IF((OR(ISBLANK('C. Market conditions'!V5),'C. Market conditions'!V5="Select answer")),"",'C. Market conditions'!V5))</f>
        <v/>
      </c>
      <c r="W22" s="122" t="str">
        <f>IF($B22="no","",IF((OR(ISBLANK('C. Market conditions'!W5),'C. Market conditions'!W5="Select answer")),"",'C. Market conditions'!W5))</f>
        <v/>
      </c>
      <c r="X22" s="122" t="str">
        <f>IF($B22="no","",IF((OR(ISBLANK('C. Market conditions'!X5),'C. Market conditions'!X5="Select answer")),"",'C. Market conditions'!X5))</f>
        <v/>
      </c>
      <c r="Y22" s="122" t="str">
        <f>IF($B22="no","",IF((OR(ISBLANK('C. Market conditions'!Y5),'C. Market conditions'!Y5="Select answer")),"",'C. Market conditions'!Y5))</f>
        <v/>
      </c>
      <c r="Z22" s="122" t="str">
        <f>IF($B22="no","",IF((OR(ISBLANK('C. Market conditions'!Z5),'C. Market conditions'!Z5="Select answer")),"",'C. Market conditions'!Z5))</f>
        <v/>
      </c>
      <c r="AA22" s="122" t="str">
        <f>IF($B22="no","",IF((OR(ISBLANK('C. Market conditions'!AA5),'C. Market conditions'!AA5="Select answer")),"",'C. Market conditions'!AA5))</f>
        <v/>
      </c>
      <c r="AB22" s="165"/>
    </row>
    <row r="23" spans="1:28" s="42" customFormat="1">
      <c r="A23" s="169" t="str">
        <f>'Adapted questions and answers'!$F23</f>
        <v>C5: What ultimate sales price is the consumer willing to pay compared to existing known products?</v>
      </c>
      <c r="B23" s="209" t="str">
        <f>'Adapted questions and answers'!$R23</f>
        <v>yes</v>
      </c>
      <c r="C23" s="167" t="str">
        <f>IF($B23="no","",IF((OR(ISBLANK('C. Market conditions'!C6),'C. Market conditions'!C6="Select answer")),"",'C. Market conditions'!C6))</f>
        <v>2 - Lower than competitors` price</v>
      </c>
      <c r="D23" s="167" t="str">
        <f>IF($B23="no","",IF((OR(ISBLANK('C. Market conditions'!D6),'C. Market conditions'!D6="Select answer")),"",'C. Market conditions'!D6))</f>
        <v>5 - Significantly higher than competitors` price</v>
      </c>
      <c r="E23" s="167" t="str">
        <f>IF($B23="no","",IF((OR(ISBLANK('C. Market conditions'!E6),'C. Market conditions'!E6="Select answer")),"",'C. Market conditions'!E6))</f>
        <v/>
      </c>
      <c r="F23" s="167" t="str">
        <f>IF($B23="no","",IF((OR(ISBLANK('C. Market conditions'!F6),'C. Market conditions'!F6="Select answer")),"",'C. Market conditions'!F6))</f>
        <v/>
      </c>
      <c r="G23" s="167" t="str">
        <f>IF($B23="no","",IF((OR(ISBLANK('C. Market conditions'!G6),'C. Market conditions'!G6="Select answer")),"",'C. Market conditions'!G6))</f>
        <v/>
      </c>
      <c r="H23" s="167" t="str">
        <f>IF($B23="no","",IF((OR(ISBLANK('C. Market conditions'!H6),'C. Market conditions'!H6="Select answer")),"",'C. Market conditions'!H6))</f>
        <v/>
      </c>
      <c r="I23" s="167" t="str">
        <f>IF($B23="no","",IF((OR(ISBLANK('C. Market conditions'!I6),'C. Market conditions'!I6="Select answer")),"",'C. Market conditions'!I6))</f>
        <v/>
      </c>
      <c r="J23" s="167" t="str">
        <f>IF($B23="no","",IF((OR(ISBLANK('C. Market conditions'!J6),'C. Market conditions'!J6="Select answer")),"",'C. Market conditions'!J6))</f>
        <v/>
      </c>
      <c r="K23" s="167" t="str">
        <f>IF($B23="no","",IF((OR(ISBLANK('C. Market conditions'!K6),'C. Market conditions'!K6="Select answer")),"",'C. Market conditions'!K6))</f>
        <v/>
      </c>
      <c r="L23" s="167" t="str">
        <f>IF($B23="no","",IF((OR(ISBLANK('C. Market conditions'!L6),'C. Market conditions'!L6="Select answer")),"",'C. Market conditions'!L6))</f>
        <v/>
      </c>
      <c r="M23" s="167" t="str">
        <f>IF($B23="no","",IF((OR(ISBLANK('C. Market conditions'!M6),'C. Market conditions'!M6="Select answer")),"",'C. Market conditions'!M6))</f>
        <v/>
      </c>
      <c r="N23" s="122" t="str">
        <f>IF($B23="no","",IF((OR(ISBLANK('C. Market conditions'!N6),'C. Market conditions'!N6="Select answer")),"",'C. Market conditions'!N6))</f>
        <v/>
      </c>
      <c r="O23" s="122" t="str">
        <f>IF($B23="no","",IF((OR(ISBLANK('C. Market conditions'!O6),'C. Market conditions'!O6="Select answer")),"",'C. Market conditions'!O6))</f>
        <v/>
      </c>
      <c r="P23" s="122" t="str">
        <f>IF($B23="no","",IF((OR(ISBLANK('C. Market conditions'!P6),'C. Market conditions'!P6="Select answer")),"",'C. Market conditions'!P6))</f>
        <v/>
      </c>
      <c r="Q23" s="122" t="str">
        <f>IF($B23="no","",IF((OR(ISBLANK('C. Market conditions'!Q6),'C. Market conditions'!Q6="Select answer")),"",'C. Market conditions'!Q6))</f>
        <v/>
      </c>
      <c r="R23" s="122" t="str">
        <f>IF($B23="no","",IF((OR(ISBLANK('C. Market conditions'!R6),'C. Market conditions'!R6="Select answer")),"",'C. Market conditions'!R6))</f>
        <v/>
      </c>
      <c r="S23" s="122" t="str">
        <f>IF($B23="no","",IF((OR(ISBLANK('C. Market conditions'!S6),'C. Market conditions'!S6="Select answer")),"",'C. Market conditions'!S6))</f>
        <v/>
      </c>
      <c r="T23" s="122" t="str">
        <f>IF($B23="no","",IF((OR(ISBLANK('C. Market conditions'!T6),'C. Market conditions'!T6="Select answer")),"",'C. Market conditions'!T6))</f>
        <v/>
      </c>
      <c r="U23" s="122" t="str">
        <f>IF($B23="no","",IF((OR(ISBLANK('C. Market conditions'!U6),'C. Market conditions'!U6="Select answer")),"",'C. Market conditions'!U6))</f>
        <v/>
      </c>
      <c r="V23" s="122" t="str">
        <f>IF($B23="no","",IF((OR(ISBLANK('C. Market conditions'!V6),'C. Market conditions'!V6="Select answer")),"",'C. Market conditions'!V6))</f>
        <v/>
      </c>
      <c r="W23" s="122" t="str">
        <f>IF($B23="no","",IF((OR(ISBLANK('C. Market conditions'!W6),'C. Market conditions'!W6="Select answer")),"",'C. Market conditions'!W6))</f>
        <v/>
      </c>
      <c r="X23" s="122" t="str">
        <f>IF($B23="no","",IF((OR(ISBLANK('C. Market conditions'!X6),'C. Market conditions'!X6="Select answer")),"",'C. Market conditions'!X6))</f>
        <v/>
      </c>
      <c r="Y23" s="122" t="str">
        <f>IF($B23="no","",IF((OR(ISBLANK('C. Market conditions'!Y6),'C. Market conditions'!Y6="Select answer")),"",'C. Market conditions'!Y6))</f>
        <v/>
      </c>
      <c r="Z23" s="122" t="str">
        <f>IF($B23="no","",IF((OR(ISBLANK('C. Market conditions'!Z6),'C. Market conditions'!Z6="Select answer")),"",'C. Market conditions'!Z6))</f>
        <v/>
      </c>
      <c r="AA23" s="122" t="str">
        <f>IF($B23="no","",IF((OR(ISBLANK('C. Market conditions'!AA6),'C. Market conditions'!AA6="Select answer")),"",'C. Market conditions'!AA6))</f>
        <v/>
      </c>
      <c r="AB23" s="165"/>
    </row>
    <row r="24" spans="1:28" s="42" customFormat="1" ht="14.25" customHeight="1">
      <c r="A24" s="169" t="str">
        <f>'Adapted questions and answers'!$F24</f>
        <v>C6: What is the potential extra turnover to be obtained within the business area when utilising the patented technology?</v>
      </c>
      <c r="B24" s="209" t="str">
        <f>'Adapted questions and answers'!$R24</f>
        <v>yes</v>
      </c>
      <c r="C24" s="167">
        <f>IF($B24="no","",IF((OR(ISBLANK('C. Market conditions'!C7),'C. Market conditions'!C7="Select answer")),"",'C. Market conditions'!C7))</f>
        <v>0.06</v>
      </c>
      <c r="D24" s="167">
        <f>IF($B24="no","",IF((OR(ISBLANK('C. Market conditions'!D7),'C. Market conditions'!D7="Select answer")),"",'C. Market conditions'!D7))</f>
        <v>0.06</v>
      </c>
      <c r="E24" s="167" t="str">
        <f>IF($B24="no","",IF((OR(ISBLANK('C. Market conditions'!E7),'C. Market conditions'!E7="Select answer")),"",'C. Market conditions'!E7))</f>
        <v/>
      </c>
      <c r="F24" s="167" t="str">
        <f>IF($B24="no","",IF((OR(ISBLANK('C. Market conditions'!F7),'C. Market conditions'!F7="Select answer")),"",'C. Market conditions'!F7))</f>
        <v/>
      </c>
      <c r="G24" s="167" t="str">
        <f>IF($B24="no","",IF((OR(ISBLANK('C. Market conditions'!G7),'C. Market conditions'!G7="Select answer")),"",'C. Market conditions'!G7))</f>
        <v/>
      </c>
      <c r="H24" s="167" t="str">
        <f>IF($B24="no","",IF((OR(ISBLANK('C. Market conditions'!H7),'C. Market conditions'!H7="Select answer")),"",'C. Market conditions'!H7))</f>
        <v/>
      </c>
      <c r="I24" s="167" t="str">
        <f>IF($B24="no","",IF((OR(ISBLANK('C. Market conditions'!I7),'C. Market conditions'!I7="Select answer")),"",'C. Market conditions'!I7))</f>
        <v/>
      </c>
      <c r="J24" s="167" t="str">
        <f>IF($B24="no","",IF((OR(ISBLANK('C. Market conditions'!J7),'C. Market conditions'!J7="Select answer")),"",'C. Market conditions'!J7))</f>
        <v/>
      </c>
      <c r="K24" s="167" t="str">
        <f>IF($B24="no","",IF((OR(ISBLANK('C. Market conditions'!K7),'C. Market conditions'!K7="Select answer")),"",'C. Market conditions'!K7))</f>
        <v/>
      </c>
      <c r="L24" s="167" t="str">
        <f>IF($B24="no","",IF((OR(ISBLANK('C. Market conditions'!L7),'C. Market conditions'!L7="Select answer")),"",'C. Market conditions'!L7))</f>
        <v/>
      </c>
      <c r="M24" s="167" t="str">
        <f>IF($B24="no","",IF((OR(ISBLANK('C. Market conditions'!M7),'C. Market conditions'!M7="Select answer")),"",'C. Market conditions'!M7))</f>
        <v/>
      </c>
      <c r="N24" s="122" t="str">
        <f>IF($B24="no","",IF((OR(ISBLANK('C. Market conditions'!N7),'C. Market conditions'!N7="Select answer")),"",'C. Market conditions'!N7))</f>
        <v/>
      </c>
      <c r="O24" s="122" t="str">
        <f>IF($B24="no","",IF((OR(ISBLANK('C. Market conditions'!O7),'C. Market conditions'!O7="Select answer")),"",'C. Market conditions'!O7))</f>
        <v/>
      </c>
      <c r="P24" s="122" t="str">
        <f>IF($B24="no","",IF((OR(ISBLANK('C. Market conditions'!P7),'C. Market conditions'!P7="Select answer")),"",'C. Market conditions'!P7))</f>
        <v/>
      </c>
      <c r="Q24" s="122" t="str">
        <f>IF($B24="no","",IF((OR(ISBLANK('C. Market conditions'!Q7),'C. Market conditions'!Q7="Select answer")),"",'C. Market conditions'!Q7))</f>
        <v/>
      </c>
      <c r="R24" s="122" t="str">
        <f>IF($B24="no","",IF((OR(ISBLANK('C. Market conditions'!R7),'C. Market conditions'!R7="Select answer")),"",'C. Market conditions'!R7))</f>
        <v/>
      </c>
      <c r="S24" s="122" t="str">
        <f>IF($B24="no","",IF((OR(ISBLANK('C. Market conditions'!S7),'C. Market conditions'!S7="Select answer")),"",'C. Market conditions'!S7))</f>
        <v/>
      </c>
      <c r="T24" s="122" t="str">
        <f>IF($B24="no","",IF((OR(ISBLANK('C. Market conditions'!T7),'C. Market conditions'!T7="Select answer")),"",'C. Market conditions'!T7))</f>
        <v/>
      </c>
      <c r="U24" s="122" t="str">
        <f>IF($B24="no","",IF((OR(ISBLANK('C. Market conditions'!U7),'C. Market conditions'!U7="Select answer")),"",'C. Market conditions'!U7))</f>
        <v/>
      </c>
      <c r="V24" s="122" t="str">
        <f>IF($B24="no","",IF((OR(ISBLANK('C. Market conditions'!V7),'C. Market conditions'!V7="Select answer")),"",'C. Market conditions'!V7))</f>
        <v/>
      </c>
      <c r="W24" s="122" t="str">
        <f>IF($B24="no","",IF((OR(ISBLANK('C. Market conditions'!W7),'C. Market conditions'!W7="Select answer")),"",'C. Market conditions'!W7))</f>
        <v/>
      </c>
      <c r="X24" s="122" t="str">
        <f>IF($B24="no","",IF((OR(ISBLANK('C. Market conditions'!X7),'C. Market conditions'!X7="Select answer")),"",'C. Market conditions'!X7))</f>
        <v/>
      </c>
      <c r="Y24" s="122" t="str">
        <f>IF($B24="no","",IF((OR(ISBLANK('C. Market conditions'!Y7),'C. Market conditions'!Y7="Select answer")),"",'C. Market conditions'!Y7))</f>
        <v/>
      </c>
      <c r="Z24" s="122" t="str">
        <f>IF($B24="no","",IF((OR(ISBLANK('C. Market conditions'!Z7),'C. Market conditions'!Z7="Select answer")),"",'C. Market conditions'!Z7))</f>
        <v/>
      </c>
      <c r="AA24" s="122" t="str">
        <f>IF($B24="no","",IF((OR(ISBLANK('C. Market conditions'!AA7),'C. Market conditions'!AA7="Select answer")),"",'C. Market conditions'!AA7))</f>
        <v/>
      </c>
      <c r="AB24" s="165"/>
    </row>
    <row r="25" spans="1:28" s="42" customFormat="1">
      <c r="A25" s="169" t="str">
        <f>'Adapted questions and answers'!$F25</f>
        <v>C7: What knowledge does the company have of application potential and commercial opportunities?</v>
      </c>
      <c r="B25" s="209" t="str">
        <f>'Adapted questions and answers'!$R25</f>
        <v>yes</v>
      </c>
      <c r="C25" s="167" t="str">
        <f>IF($B25="no","",IF((OR(ISBLANK('C. Market conditions'!C8),'C. Market conditions'!C8="Select answer")),"",'C. Market conditions'!C8))</f>
        <v>4 - Knowledge of application potential and commercial opportunities</v>
      </c>
      <c r="D25" s="167" t="str">
        <f>IF($B25="no","",IF((OR(ISBLANK('C. Market conditions'!D8),'C. Market conditions'!D8="Select answer")),"",'C. Market conditions'!D8))</f>
        <v>3 - Knowledge of application potential and limited knowledge of commercial opportunities</v>
      </c>
      <c r="E25" s="167" t="str">
        <f>IF($B25="no","",IF((OR(ISBLANK('C. Market conditions'!E8),'C. Market conditions'!E8="Select answer")),"",'C. Market conditions'!E8))</f>
        <v/>
      </c>
      <c r="F25" s="167" t="str">
        <f>IF($B25="no","",IF((OR(ISBLANK('C. Market conditions'!F8),'C. Market conditions'!F8="Select answer")),"",'C. Market conditions'!F8))</f>
        <v/>
      </c>
      <c r="G25" s="167" t="str">
        <f>IF($B25="no","",IF((OR(ISBLANK('C. Market conditions'!G8),'C. Market conditions'!G8="Select answer")),"",'C. Market conditions'!G8))</f>
        <v/>
      </c>
      <c r="H25" s="167" t="str">
        <f>IF($B25="no","",IF((OR(ISBLANK('C. Market conditions'!H8),'C. Market conditions'!H8="Select answer")),"",'C. Market conditions'!H8))</f>
        <v/>
      </c>
      <c r="I25" s="167" t="str">
        <f>IF($B25="no","",IF((OR(ISBLANK('C. Market conditions'!I8),'C. Market conditions'!I8="Select answer")),"",'C. Market conditions'!I8))</f>
        <v/>
      </c>
      <c r="J25" s="167" t="str">
        <f>IF($B25="no","",IF((OR(ISBLANK('C. Market conditions'!J8),'C. Market conditions'!J8="Select answer")),"",'C. Market conditions'!J8))</f>
        <v/>
      </c>
      <c r="K25" s="167" t="str">
        <f>IF($B25="no","",IF((OR(ISBLANK('C. Market conditions'!K8),'C. Market conditions'!K8="Select answer")),"",'C. Market conditions'!K8))</f>
        <v/>
      </c>
      <c r="L25" s="167" t="str">
        <f>IF($B25="no","",IF((OR(ISBLANK('C. Market conditions'!L8),'C. Market conditions'!L8="Select answer")),"",'C. Market conditions'!L8))</f>
        <v/>
      </c>
      <c r="M25" s="167" t="str">
        <f>IF($B25="no","",IF((OR(ISBLANK('C. Market conditions'!M8),'C. Market conditions'!M8="Select answer")),"",'C. Market conditions'!M8))</f>
        <v/>
      </c>
      <c r="N25" s="122" t="str">
        <f>IF($B25="no","",IF((OR(ISBLANK('C. Market conditions'!N8),'C. Market conditions'!N8="Select answer")),"",'C. Market conditions'!N8))</f>
        <v/>
      </c>
      <c r="O25" s="122" t="str">
        <f>IF($B25="no","",IF((OR(ISBLANK('C. Market conditions'!O8),'C. Market conditions'!O8="Select answer")),"",'C. Market conditions'!O8))</f>
        <v/>
      </c>
      <c r="P25" s="122" t="str">
        <f>IF($B25="no","",IF((OR(ISBLANK('C. Market conditions'!P8),'C. Market conditions'!P8="Select answer")),"",'C. Market conditions'!P8))</f>
        <v/>
      </c>
      <c r="Q25" s="122" t="str">
        <f>IF($B25="no","",IF((OR(ISBLANK('C. Market conditions'!Q8),'C. Market conditions'!Q8="Select answer")),"",'C. Market conditions'!Q8))</f>
        <v/>
      </c>
      <c r="R25" s="122" t="str">
        <f>IF($B25="no","",IF((OR(ISBLANK('C. Market conditions'!R8),'C. Market conditions'!R8="Select answer")),"",'C. Market conditions'!R8))</f>
        <v/>
      </c>
      <c r="S25" s="122" t="str">
        <f>IF($B25="no","",IF((OR(ISBLANK('C. Market conditions'!S8),'C. Market conditions'!S8="Select answer")),"",'C. Market conditions'!S8))</f>
        <v/>
      </c>
      <c r="T25" s="122" t="str">
        <f>IF($B25="no","",IF((OR(ISBLANK('C. Market conditions'!T8),'C. Market conditions'!T8="Select answer")),"",'C. Market conditions'!T8))</f>
        <v/>
      </c>
      <c r="U25" s="122" t="str">
        <f>IF($B25="no","",IF((OR(ISBLANK('C. Market conditions'!U8),'C. Market conditions'!U8="Select answer")),"",'C. Market conditions'!U8))</f>
        <v/>
      </c>
      <c r="V25" s="122" t="str">
        <f>IF($B25="no","",IF((OR(ISBLANK('C. Market conditions'!V8),'C. Market conditions'!V8="Select answer")),"",'C. Market conditions'!V8))</f>
        <v/>
      </c>
      <c r="W25" s="122" t="str">
        <f>IF($B25="no","",IF((OR(ISBLANK('C. Market conditions'!W8),'C. Market conditions'!W8="Select answer")),"",'C. Market conditions'!W8))</f>
        <v/>
      </c>
      <c r="X25" s="122" t="str">
        <f>IF($B25="no","",IF((OR(ISBLANK('C. Market conditions'!X8),'C. Market conditions'!X8="Select answer")),"",'C. Market conditions'!X8))</f>
        <v/>
      </c>
      <c r="Y25" s="122" t="str">
        <f>IF($B25="no","",IF((OR(ISBLANK('C. Market conditions'!Y8),'C. Market conditions'!Y8="Select answer")),"",'C. Market conditions'!Y8))</f>
        <v/>
      </c>
      <c r="Z25" s="122" t="str">
        <f>IF($B25="no","",IF((OR(ISBLANK('C. Market conditions'!Z8),'C. Market conditions'!Z8="Select answer")),"",'C. Market conditions'!Z8))</f>
        <v/>
      </c>
      <c r="AA25" s="122" t="str">
        <f>IF($B25="no","",IF((OR(ISBLANK('C. Market conditions'!AA8),'C. Market conditions'!AA8="Select answer")),"",'C. Market conditions'!AA8))</f>
        <v/>
      </c>
      <c r="AB25" s="165"/>
    </row>
    <row r="26" spans="1:28" s="42" customFormat="1">
      <c r="A26" s="169" t="str">
        <f>'Adapted questions and answers'!$F26</f>
        <v>C8: Does the patented technology embody potential revenue from licensing agreements?</v>
      </c>
      <c r="B26" s="209" t="str">
        <f>'Adapted questions and answers'!$R26</f>
        <v>yes</v>
      </c>
      <c r="C26" s="167" t="str">
        <f>IF($B26="no","",IF((OR(ISBLANK('C. Market conditions'!C9),'C. Market conditions'!C9="Select answer")),"",'C. Market conditions'!C9))</f>
        <v>2 - Licensing revenue is possible to a lesser degree</v>
      </c>
      <c r="D26" s="167" t="str">
        <f>IF($B26="no","",IF((OR(ISBLANK('C. Market conditions'!D9),'C. Market conditions'!D9="Select answer")),"",'C. Market conditions'!D9))</f>
        <v>2 - Licensing revenue is possible to a lesser degree</v>
      </c>
      <c r="E26" s="167" t="str">
        <f>IF($B26="no","",IF((OR(ISBLANK('C. Market conditions'!E9),'C. Market conditions'!E9="Select answer")),"",'C. Market conditions'!E9))</f>
        <v/>
      </c>
      <c r="F26" s="167" t="str">
        <f>IF($B26="no","",IF((OR(ISBLANK('C. Market conditions'!F9),'C. Market conditions'!F9="Select answer")),"",'C. Market conditions'!F9))</f>
        <v/>
      </c>
      <c r="G26" s="167" t="str">
        <f>IF($B26="no","",IF((OR(ISBLANK('C. Market conditions'!G9),'C. Market conditions'!G9="Select answer")),"",'C. Market conditions'!G9))</f>
        <v/>
      </c>
      <c r="H26" s="167" t="str">
        <f>IF($B26="no","",IF((OR(ISBLANK('C. Market conditions'!H9),'C. Market conditions'!H9="Select answer")),"",'C. Market conditions'!H9))</f>
        <v/>
      </c>
      <c r="I26" s="167" t="str">
        <f>IF($B26="no","",IF((OR(ISBLANK('C. Market conditions'!I9),'C. Market conditions'!I9="Select answer")),"",'C. Market conditions'!I9))</f>
        <v/>
      </c>
      <c r="J26" s="167" t="str">
        <f>IF($B26="no","",IF((OR(ISBLANK('C. Market conditions'!J9),'C. Market conditions'!J9="Select answer")),"",'C. Market conditions'!J9))</f>
        <v/>
      </c>
      <c r="K26" s="167" t="str">
        <f>IF($B26="no","",IF((OR(ISBLANK('C. Market conditions'!K9),'C. Market conditions'!K9="Select answer")),"",'C. Market conditions'!K9))</f>
        <v/>
      </c>
      <c r="L26" s="167" t="str">
        <f>IF($B26="no","",IF((OR(ISBLANK('C. Market conditions'!L9),'C. Market conditions'!L9="Select answer")),"",'C. Market conditions'!L9))</f>
        <v/>
      </c>
      <c r="M26" s="167" t="str">
        <f>IF($B26="no","",IF((OR(ISBLANK('C. Market conditions'!M9),'C. Market conditions'!M9="Select answer")),"",'C. Market conditions'!M9))</f>
        <v/>
      </c>
      <c r="N26" s="122" t="str">
        <f>IF($B26="no","",IF((OR(ISBLANK('C. Market conditions'!N9),'C. Market conditions'!N9="Select answer")),"",'C. Market conditions'!N9))</f>
        <v/>
      </c>
      <c r="O26" s="122" t="str">
        <f>IF($B26="no","",IF((OR(ISBLANK('C. Market conditions'!O9),'C. Market conditions'!O9="Select answer")),"",'C. Market conditions'!O9))</f>
        <v/>
      </c>
      <c r="P26" s="122" t="str">
        <f>IF($B26="no","",IF((OR(ISBLANK('C. Market conditions'!P9),'C. Market conditions'!P9="Select answer")),"",'C. Market conditions'!P9))</f>
        <v/>
      </c>
      <c r="Q26" s="122" t="str">
        <f>IF($B26="no","",IF((OR(ISBLANK('C. Market conditions'!Q9),'C. Market conditions'!Q9="Select answer")),"",'C. Market conditions'!Q9))</f>
        <v/>
      </c>
      <c r="R26" s="122" t="str">
        <f>IF($B26="no","",IF((OR(ISBLANK('C. Market conditions'!R9),'C. Market conditions'!R9="Select answer")),"",'C. Market conditions'!R9))</f>
        <v/>
      </c>
      <c r="S26" s="122" t="str">
        <f>IF($B26="no","",IF((OR(ISBLANK('C. Market conditions'!S9),'C. Market conditions'!S9="Select answer")),"",'C. Market conditions'!S9))</f>
        <v/>
      </c>
      <c r="T26" s="122" t="str">
        <f>IF($B26="no","",IF((OR(ISBLANK('C. Market conditions'!T9),'C. Market conditions'!T9="Select answer")),"",'C. Market conditions'!T9))</f>
        <v/>
      </c>
      <c r="U26" s="122" t="str">
        <f>IF($B26="no","",IF((OR(ISBLANK('C. Market conditions'!U9),'C. Market conditions'!U9="Select answer")),"",'C. Market conditions'!U9))</f>
        <v/>
      </c>
      <c r="V26" s="122" t="str">
        <f>IF($B26="no","",IF((OR(ISBLANK('C. Market conditions'!V9),'C. Market conditions'!V9="Select answer")),"",'C. Market conditions'!V9))</f>
        <v/>
      </c>
      <c r="W26" s="122" t="str">
        <f>IF($B26="no","",IF((OR(ISBLANK('C. Market conditions'!W9),'C. Market conditions'!W9="Select answer")),"",'C. Market conditions'!W9))</f>
        <v/>
      </c>
      <c r="X26" s="122" t="str">
        <f>IF($B26="no","",IF((OR(ISBLANK('C. Market conditions'!X9),'C. Market conditions'!X9="Select answer")),"",'C. Market conditions'!X9))</f>
        <v/>
      </c>
      <c r="Y26" s="122" t="str">
        <f>IF($B26="no","",IF((OR(ISBLANK('C. Market conditions'!Y9),'C. Market conditions'!Y9="Select answer")),"",'C. Market conditions'!Y9))</f>
        <v/>
      </c>
      <c r="Z26" s="122" t="str">
        <f>IF($B26="no","",IF((OR(ISBLANK('C. Market conditions'!Z9),'C. Market conditions'!Z9="Select answer")),"",'C. Market conditions'!Z9))</f>
        <v/>
      </c>
      <c r="AA26" s="122" t="str">
        <f>IF($B26="no","",IF((OR(ISBLANK('C. Market conditions'!AA9),'C. Market conditions'!AA9="Select answer")),"",'C. Market conditions'!AA9))</f>
        <v/>
      </c>
      <c r="AB26" s="165"/>
    </row>
    <row r="27" spans="1:28" hidden="1">
      <c r="A27" s="119" t="str">
        <f>'Adapted questions and answers'!$F27</f>
        <v>C9: Do commercial activities require special permits/ licences</v>
      </c>
      <c r="B27" s="207" t="str">
        <f>'Adapted questions and answers'!$R27</f>
        <v>no</v>
      </c>
      <c r="C27" s="122" t="str">
        <f>IF($B27="no","",IF((OR(ISBLANK('C. Market conditions'!C10),'C. Market conditions'!C10="Select answer")),"",'C. Market conditions'!C10))</f>
        <v/>
      </c>
      <c r="D27" s="122" t="str">
        <f>IF($B27="no","",IF((OR(ISBLANK('C. Market conditions'!D10),'C. Market conditions'!D10="Select answer")),"",'C. Market conditions'!D10))</f>
        <v/>
      </c>
      <c r="E27" s="122" t="str">
        <f>IF($B27="no","",IF((OR(ISBLANK('C. Market conditions'!E10),'C. Market conditions'!E10="Select answer")),"",'C. Market conditions'!E10))</f>
        <v/>
      </c>
      <c r="F27" s="122" t="str">
        <f>IF($B27="no","",IF((OR(ISBLANK('C. Market conditions'!F10),'C. Market conditions'!F10="Select answer")),"",'C. Market conditions'!F10))</f>
        <v/>
      </c>
      <c r="G27" s="122" t="str">
        <f>IF($B27="no","",IF((OR(ISBLANK('C. Market conditions'!G10),'C. Market conditions'!G10="Select answer")),"",'C. Market conditions'!G10))</f>
        <v/>
      </c>
      <c r="H27" s="122" t="str">
        <f>IF($B27="no","",IF((OR(ISBLANK('C. Market conditions'!H10),'C. Market conditions'!H10="Select answer")),"",'C. Market conditions'!H10))</f>
        <v/>
      </c>
      <c r="I27" s="122" t="str">
        <f>IF($B27="no","",IF((OR(ISBLANK('C. Market conditions'!I10),'C. Market conditions'!I10="Select answer")),"",'C. Market conditions'!I10))</f>
        <v/>
      </c>
      <c r="J27" s="122" t="str">
        <f>IF($B27="no","",IF((OR(ISBLANK('C. Market conditions'!J10),'C. Market conditions'!J10="Select answer")),"",'C. Market conditions'!J10))</f>
        <v/>
      </c>
      <c r="K27" s="122" t="str">
        <f>IF($B27="no","",IF((OR(ISBLANK('C. Market conditions'!K10),'C. Market conditions'!K10="Select answer")),"",'C. Market conditions'!K10))</f>
        <v/>
      </c>
      <c r="L27" s="122" t="str">
        <f>IF($B27="no","",IF((OR(ISBLANK('C. Market conditions'!L10),'C. Market conditions'!L10="Select answer")),"",'C. Market conditions'!L10))</f>
        <v/>
      </c>
      <c r="M27" s="122" t="str">
        <f>IF($B27="no","",IF((OR(ISBLANK('C. Market conditions'!M10),'C. Market conditions'!M10="Select answer")),"",'C. Market conditions'!M10))</f>
        <v/>
      </c>
      <c r="N27" s="122" t="str">
        <f>IF($B27="no","",IF((OR(ISBLANK('C. Market conditions'!N10),'C. Market conditions'!N10="Select answer")),"",'C. Market conditions'!N10))</f>
        <v/>
      </c>
      <c r="O27" s="122" t="str">
        <f>IF($B27="no","",IF((OR(ISBLANK('C. Market conditions'!O10),'C. Market conditions'!O10="Select answer")),"",'C. Market conditions'!O10))</f>
        <v/>
      </c>
      <c r="P27" s="122" t="str">
        <f>IF($B27="no","",IF((OR(ISBLANK('C. Market conditions'!P10),'C. Market conditions'!P10="Select answer")),"",'C. Market conditions'!P10))</f>
        <v/>
      </c>
      <c r="Q27" s="122" t="str">
        <f>IF($B27="no","",IF((OR(ISBLANK('C. Market conditions'!Q10),'C. Market conditions'!Q10="Select answer")),"",'C. Market conditions'!Q10))</f>
        <v/>
      </c>
      <c r="R27" s="122" t="str">
        <f>IF($B27="no","",IF((OR(ISBLANK('C. Market conditions'!R10),'C. Market conditions'!R10="Select answer")),"",'C. Market conditions'!R10))</f>
        <v/>
      </c>
      <c r="S27" s="122" t="str">
        <f>IF($B27="no","",IF((OR(ISBLANK('C. Market conditions'!S10),'C. Market conditions'!S10="Select answer")),"",'C. Market conditions'!S10))</f>
        <v/>
      </c>
      <c r="T27" s="122" t="str">
        <f>IF($B27="no","",IF((OR(ISBLANK('C. Market conditions'!T10),'C. Market conditions'!T10="Select answer")),"",'C. Market conditions'!T10))</f>
        <v/>
      </c>
      <c r="U27" s="122" t="str">
        <f>IF($B27="no","",IF((OR(ISBLANK('C. Market conditions'!U10),'C. Market conditions'!U10="Select answer")),"",'C. Market conditions'!U10))</f>
        <v/>
      </c>
      <c r="V27" s="122" t="str">
        <f>IF($B27="no","",IF((OR(ISBLANK('C. Market conditions'!V10),'C. Market conditions'!V10="Select answer")),"",'C. Market conditions'!V10))</f>
        <v/>
      </c>
      <c r="W27" s="122" t="str">
        <f>IF($B27="no","",IF((OR(ISBLANK('C. Market conditions'!W10),'C. Market conditions'!W10="Select answer")),"",'C. Market conditions'!W10))</f>
        <v/>
      </c>
      <c r="X27" s="122" t="str">
        <f>IF($B27="no","",IF((OR(ISBLANK('C. Market conditions'!X10),'C. Market conditions'!X10="Select answer")),"",'C. Market conditions'!X10))</f>
        <v/>
      </c>
      <c r="Y27" s="122" t="str">
        <f>IF($B27="no","",IF((OR(ISBLANK('C. Market conditions'!Y10),'C. Market conditions'!Y10="Select answer")),"",'C. Market conditions'!Y10))</f>
        <v/>
      </c>
      <c r="Z27" s="122" t="str">
        <f>IF($B27="no","",IF((OR(ISBLANK('C. Market conditions'!Z10),'C. Market conditions'!Z10="Select answer")),"",'C. Market conditions'!Z10))</f>
        <v/>
      </c>
      <c r="AA27" s="122" t="str">
        <f>IF($B27="no","",IF((OR(ISBLANK('C. Market conditions'!AA10),'C. Market conditions'!AA10="Select answer")),"",'C. Market conditions'!AA10))</f>
        <v/>
      </c>
    </row>
    <row r="28" spans="1:28" hidden="1">
      <c r="A28" s="119" t="str">
        <f>'Adapted questions and answers'!$F28</f>
        <v>D1: Can the existing business area output in the relevant market be maintained without utilising the patented technology?</v>
      </c>
      <c r="B28" s="207" t="str">
        <f>'Adapted questions and answers'!$R28</f>
        <v>no</v>
      </c>
      <c r="C28" s="122" t="str">
        <f>IF($B28="no","",IF((OR(ISBLANK('D. Finance'!C2),'D. Finance'!C2="Select answer")),"",'D. Finance'!C2))</f>
        <v/>
      </c>
      <c r="D28" s="122" t="str">
        <f>IF($B28="no","",IF((OR(ISBLANK('D. Finance'!D2),'D. Finance'!D2="Select answer")),"",'D. Finance'!D2))</f>
        <v/>
      </c>
      <c r="E28" s="122" t="str">
        <f>IF($B28="no","",IF((OR(ISBLANK('D. Finance'!E2),'D. Finance'!E2="Select answer")),"",'D. Finance'!E2))</f>
        <v/>
      </c>
      <c r="F28" s="122" t="str">
        <f>IF($B28="no","",IF((OR(ISBLANK('D. Finance'!F2),'D. Finance'!F2="Select answer")),"",'D. Finance'!F2))</f>
        <v/>
      </c>
      <c r="G28" s="122" t="str">
        <f>IF($B28="no","",IF((OR(ISBLANK('D. Finance'!G2),'D. Finance'!G2="Select answer")),"",'D. Finance'!G2))</f>
        <v/>
      </c>
      <c r="H28" s="122" t="str">
        <f>IF($B28="no","",IF((OR(ISBLANK('D. Finance'!H2),'D. Finance'!H2="Select answer")),"",'D. Finance'!H2))</f>
        <v/>
      </c>
      <c r="I28" s="122" t="str">
        <f>IF($B28="no","",IF((OR(ISBLANK('D. Finance'!I2),'D. Finance'!I2="Select answer")),"",'D. Finance'!I2))</f>
        <v/>
      </c>
      <c r="J28" s="122" t="str">
        <f>IF($B28="no","",IF((OR(ISBLANK('D. Finance'!J2),'D. Finance'!J2="Select answer")),"",'D. Finance'!J2))</f>
        <v/>
      </c>
      <c r="K28" s="122" t="str">
        <f>IF($B28="no","",IF((OR(ISBLANK('D. Finance'!K2),'D. Finance'!K2="Select answer")),"",'D. Finance'!K2))</f>
        <v/>
      </c>
      <c r="L28" s="122" t="str">
        <f>IF($B28="no","",IF((OR(ISBLANK('D. Finance'!L2),'D. Finance'!L2="Select answer")),"",'D. Finance'!L2))</f>
        <v/>
      </c>
      <c r="M28" s="122" t="str">
        <f>IF($B28="no","",IF((OR(ISBLANK('D. Finance'!M2),'D. Finance'!M2="Select answer")),"",'D. Finance'!M2))</f>
        <v/>
      </c>
      <c r="N28" s="122" t="str">
        <f>IF($B28="no","",IF((OR(ISBLANK('D. Finance'!N2),'D. Finance'!N2="Select answer")),"",'D. Finance'!N2))</f>
        <v/>
      </c>
      <c r="O28" s="122" t="str">
        <f>IF($B28="no","",IF((OR(ISBLANK('D. Finance'!O2),'D. Finance'!O2="Select answer")),"",'D. Finance'!O2))</f>
        <v/>
      </c>
      <c r="P28" s="122" t="str">
        <f>IF($B28="no","",IF((OR(ISBLANK('D. Finance'!P2),'D. Finance'!P2="Select answer")),"",'D. Finance'!P2))</f>
        <v/>
      </c>
      <c r="Q28" s="122" t="str">
        <f>IF($B28="no","",IF((OR(ISBLANK('D. Finance'!Q2),'D. Finance'!Q2="Select answer")),"",'D. Finance'!Q2))</f>
        <v/>
      </c>
      <c r="R28" s="122" t="str">
        <f>IF($B28="no","",IF((OR(ISBLANK('D. Finance'!R2),'D. Finance'!R2="Select answer")),"",'D. Finance'!R2))</f>
        <v/>
      </c>
      <c r="S28" s="122" t="str">
        <f>IF($B28="no","",IF((OR(ISBLANK('D. Finance'!S2),'D. Finance'!S2="Select answer")),"",'D. Finance'!S2))</f>
        <v/>
      </c>
      <c r="T28" s="122" t="str">
        <f>IF($B28="no","",IF((OR(ISBLANK('D. Finance'!T2),'D. Finance'!T2="Select answer")),"",'D. Finance'!T2))</f>
        <v/>
      </c>
      <c r="U28" s="122" t="str">
        <f>IF($B28="no","",IF((OR(ISBLANK('D. Finance'!U2),'D. Finance'!U2="Select answer")),"",'D. Finance'!U2))</f>
        <v/>
      </c>
      <c r="V28" s="122" t="str">
        <f>IF($B28="no","",IF((OR(ISBLANK('D. Finance'!V2),'D. Finance'!V2="Select answer")),"",'D. Finance'!V2))</f>
        <v/>
      </c>
      <c r="W28" s="122" t="str">
        <f>IF($B28="no","",IF((OR(ISBLANK('D. Finance'!W2),'D. Finance'!W2="Select answer")),"",'D. Finance'!W2))</f>
        <v/>
      </c>
      <c r="X28" s="122" t="str">
        <f>IF($B28="no","",IF((OR(ISBLANK('D. Finance'!X2),'D. Finance'!X2="Select answer")),"",'D. Finance'!X2))</f>
        <v/>
      </c>
      <c r="Y28" s="122" t="str">
        <f>IF($B28="no","",IF((OR(ISBLANK('D. Finance'!Y2),'D. Finance'!Y2="Select answer")),"",'D. Finance'!Y2))</f>
        <v/>
      </c>
      <c r="Z28" s="122" t="str">
        <f>IF($B28="no","",IF((OR(ISBLANK('D. Finance'!Z2),'D. Finance'!Z2="Select answer")),"",'D. Finance'!Z2))</f>
        <v/>
      </c>
      <c r="AA28" s="122" t="str">
        <f>IF($B28="no","",IF((OR(ISBLANK('D. Finance'!AA2),'D. Finance'!AA2="Select answer")),"",'D. Finance'!AA2))</f>
        <v/>
      </c>
    </row>
    <row r="29" spans="1:28" hidden="1">
      <c r="A29" s="119" t="str">
        <f>'Adapted questions and answers'!$F29</f>
        <v>D2: What are the necessary future development costs?</v>
      </c>
      <c r="B29" s="207" t="str">
        <f>'Adapted questions and answers'!$R29</f>
        <v>no</v>
      </c>
      <c r="C29" s="122" t="str">
        <f>IF($B29="no","",IF((OR(ISBLANK('D. Finance'!C3),'D. Finance'!C3="Select answer")),"",'D. Finance'!C3))</f>
        <v/>
      </c>
      <c r="D29" s="122" t="str">
        <f>IF($B29="no","",IF((OR(ISBLANK('D. Finance'!D3),'D. Finance'!D3="Select answer")),"",'D. Finance'!D3))</f>
        <v/>
      </c>
      <c r="E29" s="122" t="str">
        <f>IF($B29="no","",IF((OR(ISBLANK('D. Finance'!E3),'D. Finance'!E3="Select answer")),"",'D. Finance'!E3))</f>
        <v/>
      </c>
      <c r="F29" s="122" t="str">
        <f>IF($B29="no","",IF((OR(ISBLANK('D. Finance'!F3),'D. Finance'!F3="Select answer")),"",'D. Finance'!F3))</f>
        <v/>
      </c>
      <c r="G29" s="122" t="str">
        <f>IF($B29="no","",IF((OR(ISBLANK('D. Finance'!G3),'D. Finance'!G3="Select answer")),"",'D. Finance'!G3))</f>
        <v/>
      </c>
      <c r="H29" s="122" t="str">
        <f>IF($B29="no","",IF((OR(ISBLANK('D. Finance'!H3),'D. Finance'!H3="Select answer")),"",'D. Finance'!H3))</f>
        <v/>
      </c>
      <c r="I29" s="122" t="str">
        <f>IF($B29="no","",IF((OR(ISBLANK('D. Finance'!I3),'D. Finance'!I3="Select answer")),"",'D. Finance'!I3))</f>
        <v/>
      </c>
      <c r="J29" s="122" t="str">
        <f>IF($B29="no","",IF((OR(ISBLANK('D. Finance'!J3),'D. Finance'!J3="Select answer")),"",'D. Finance'!J3))</f>
        <v/>
      </c>
      <c r="K29" s="122" t="str">
        <f>IF($B29="no","",IF((OR(ISBLANK('D. Finance'!K3),'D. Finance'!K3="Select answer")),"",'D. Finance'!K3))</f>
        <v/>
      </c>
      <c r="L29" s="122" t="str">
        <f>IF($B29="no","",IF((OR(ISBLANK('D. Finance'!L3),'D. Finance'!L3="Select answer")),"",'D. Finance'!L3))</f>
        <v/>
      </c>
      <c r="M29" s="122" t="str">
        <f>IF($B29="no","",IF((OR(ISBLANK('D. Finance'!M3),'D. Finance'!M3="Select answer")),"",'D. Finance'!M3))</f>
        <v/>
      </c>
      <c r="N29" s="122" t="str">
        <f>IF($B29="no","",IF((OR(ISBLANK('D. Finance'!N3),'D. Finance'!N3="Select answer")),"",'D. Finance'!N3))</f>
        <v/>
      </c>
      <c r="O29" s="122" t="str">
        <f>IF($B29="no","",IF((OR(ISBLANK('D. Finance'!O3),'D. Finance'!O3="Select answer")),"",'D. Finance'!O3))</f>
        <v/>
      </c>
      <c r="P29" s="122" t="str">
        <f>IF($B29="no","",IF((OR(ISBLANK('D. Finance'!P3),'D. Finance'!P3="Select answer")),"",'D. Finance'!P3))</f>
        <v/>
      </c>
      <c r="Q29" s="122" t="str">
        <f>IF($B29="no","",IF((OR(ISBLANK('D. Finance'!Q3),'D. Finance'!Q3="Select answer")),"",'D. Finance'!Q3))</f>
        <v/>
      </c>
      <c r="R29" s="122" t="str">
        <f>IF($B29="no","",IF((OR(ISBLANK('D. Finance'!R3),'D. Finance'!R3="Select answer")),"",'D. Finance'!R3))</f>
        <v/>
      </c>
      <c r="S29" s="122" t="str">
        <f>IF($B29="no","",IF((OR(ISBLANK('D. Finance'!S3),'D. Finance'!S3="Select answer")),"",'D. Finance'!S3))</f>
        <v/>
      </c>
      <c r="T29" s="122" t="str">
        <f>IF($B29="no","",IF((OR(ISBLANK('D. Finance'!T3),'D. Finance'!T3="Select answer")),"",'D. Finance'!T3))</f>
        <v/>
      </c>
      <c r="U29" s="122" t="str">
        <f>IF($B29="no","",IF((OR(ISBLANK('D. Finance'!U3),'D. Finance'!U3="Select answer")),"",'D. Finance'!U3))</f>
        <v/>
      </c>
      <c r="V29" s="122" t="str">
        <f>IF($B29="no","",IF((OR(ISBLANK('D. Finance'!V3),'D. Finance'!V3="Select answer")),"",'D. Finance'!V3))</f>
        <v/>
      </c>
      <c r="W29" s="122" t="str">
        <f>IF($B29="no","",IF((OR(ISBLANK('D. Finance'!W3),'D. Finance'!W3="Select answer")),"",'D. Finance'!W3))</f>
        <v/>
      </c>
      <c r="X29" s="122" t="str">
        <f>IF($B29="no","",IF((OR(ISBLANK('D. Finance'!X3),'D. Finance'!X3="Select answer")),"",'D. Finance'!X3))</f>
        <v/>
      </c>
      <c r="Y29" s="122" t="str">
        <f>IF($B29="no","",IF((OR(ISBLANK('D. Finance'!Y3),'D. Finance'!Y3="Select answer")),"",'D. Finance'!Y3))</f>
        <v/>
      </c>
      <c r="Z29" s="122" t="str">
        <f>IF($B29="no","",IF((OR(ISBLANK('D. Finance'!Z3),'D. Finance'!Z3="Select answer")),"",'D. Finance'!Z3))</f>
        <v/>
      </c>
      <c r="AA29" s="122" t="str">
        <f>IF($B29="no","",IF((OR(ISBLANK('D. Finance'!AA3),'D. Finance'!AA3="Select answer")),"",'D. Finance'!AA3))</f>
        <v/>
      </c>
    </row>
    <row r="30" spans="1:28" s="42" customFormat="1">
      <c r="A30" s="169" t="str">
        <f>'Adapted questions and answers'!$F30</f>
        <v>D3: What is the index for cost of production when implementing the patented technology?</v>
      </c>
      <c r="B30" s="209" t="str">
        <f>'Adapted questions and answers'!$R30</f>
        <v>yes</v>
      </c>
      <c r="C30" s="167">
        <f>IF($B30="no","",IF((OR(ISBLANK('D. Finance'!C4),'D. Finance'!C4="Select answer")),"",'D. Finance'!C4))</f>
        <v>1</v>
      </c>
      <c r="D30" s="167">
        <f>IF($B30="no","",IF((OR(ISBLANK('D. Finance'!D4),'D. Finance'!D4="Select answer")),"",'D. Finance'!D4))</f>
        <v>1</v>
      </c>
      <c r="E30" s="167" t="str">
        <f>IF($B30="no","",IF((OR(ISBLANK('D. Finance'!E4),'D. Finance'!E4="Select answer")),"",'D. Finance'!E4))</f>
        <v/>
      </c>
      <c r="F30" s="167" t="str">
        <f>IF($B30="no","",IF((OR(ISBLANK('D. Finance'!F4),'D. Finance'!F4="Select answer")),"",'D. Finance'!F4))</f>
        <v/>
      </c>
      <c r="G30" s="167" t="str">
        <f>IF($B30="no","",IF((OR(ISBLANK('D. Finance'!G4),'D. Finance'!G4="Select answer")),"",'D. Finance'!G4))</f>
        <v/>
      </c>
      <c r="H30" s="167" t="str">
        <f>IF($B30="no","",IF((OR(ISBLANK('D. Finance'!H4),'D. Finance'!H4="Select answer")),"",'D. Finance'!H4))</f>
        <v/>
      </c>
      <c r="I30" s="167" t="str">
        <f>IF($B30="no","",IF((OR(ISBLANK('D. Finance'!I4),'D. Finance'!I4="Select answer")),"",'D. Finance'!I4))</f>
        <v/>
      </c>
      <c r="J30" s="167" t="str">
        <f>IF($B30="no","",IF((OR(ISBLANK('D. Finance'!J4),'D. Finance'!J4="Select answer")),"",'D. Finance'!J4))</f>
        <v/>
      </c>
      <c r="K30" s="167" t="str">
        <f>IF($B30="no","",IF((OR(ISBLANK('D. Finance'!K4),'D. Finance'!K4="Select answer")),"",'D. Finance'!K4))</f>
        <v/>
      </c>
      <c r="L30" s="167" t="str">
        <f>IF($B30="no","",IF((OR(ISBLANK('D. Finance'!L4),'D. Finance'!L4="Select answer")),"",'D. Finance'!L4))</f>
        <v/>
      </c>
      <c r="M30" s="167" t="str">
        <f>IF($B30="no","",IF((OR(ISBLANK('D. Finance'!M4),'D. Finance'!M4="Select answer")),"",'D. Finance'!M4))</f>
        <v/>
      </c>
      <c r="N30" s="122" t="str">
        <f>IF($B30="no","",IF((OR(ISBLANK('D. Finance'!N4),'D. Finance'!N4="Select answer")),"",'D. Finance'!N4))</f>
        <v/>
      </c>
      <c r="O30" s="122" t="str">
        <f>IF($B30="no","",IF((OR(ISBLANK('D. Finance'!O4),'D. Finance'!O4="Select answer")),"",'D. Finance'!O4))</f>
        <v/>
      </c>
      <c r="P30" s="122" t="str">
        <f>IF($B30="no","",IF((OR(ISBLANK('D. Finance'!P4),'D. Finance'!P4="Select answer")),"",'D. Finance'!P4))</f>
        <v/>
      </c>
      <c r="Q30" s="122" t="str">
        <f>IF($B30="no","",IF((OR(ISBLANK('D. Finance'!Q4),'D. Finance'!Q4="Select answer")),"",'D. Finance'!Q4))</f>
        <v/>
      </c>
      <c r="R30" s="122" t="str">
        <f>IF($B30="no","",IF((OR(ISBLANK('D. Finance'!R4),'D. Finance'!R4="Select answer")),"",'D. Finance'!R4))</f>
        <v/>
      </c>
      <c r="S30" s="122" t="str">
        <f>IF($B30="no","",IF((OR(ISBLANK('D. Finance'!S4),'D. Finance'!S4="Select answer")),"",'D. Finance'!S4))</f>
        <v/>
      </c>
      <c r="T30" s="122" t="str">
        <f>IF($B30="no","",IF((OR(ISBLANK('D. Finance'!T4),'D. Finance'!T4="Select answer")),"",'D. Finance'!T4))</f>
        <v/>
      </c>
      <c r="U30" s="122" t="str">
        <f>IF($B30="no","",IF((OR(ISBLANK('D. Finance'!U4),'D. Finance'!U4="Select answer")),"",'D. Finance'!U4))</f>
        <v/>
      </c>
      <c r="V30" s="122" t="str">
        <f>IF($B30="no","",IF((OR(ISBLANK('D. Finance'!V4),'D. Finance'!V4="Select answer")),"",'D. Finance'!V4))</f>
        <v/>
      </c>
      <c r="W30" s="122" t="str">
        <f>IF($B30="no","",IF((OR(ISBLANK('D. Finance'!W4),'D. Finance'!W4="Select answer")),"",'D. Finance'!W4))</f>
        <v/>
      </c>
      <c r="X30" s="122" t="str">
        <f>IF($B30="no","",IF((OR(ISBLANK('D. Finance'!X4),'D. Finance'!X4="Select answer")),"",'D. Finance'!X4))</f>
        <v/>
      </c>
      <c r="Y30" s="122" t="str">
        <f>IF($B30="no","",IF((OR(ISBLANK('D. Finance'!Y4),'D. Finance'!Y4="Select answer")),"",'D. Finance'!Y4))</f>
        <v/>
      </c>
      <c r="Z30" s="122" t="str">
        <f>IF($B30="no","",IF((OR(ISBLANK('D. Finance'!Z4),'D. Finance'!Z4="Select answer")),"",'D. Finance'!Z4))</f>
        <v/>
      </c>
      <c r="AA30" s="122" t="str">
        <f>IF($B30="no","",IF((OR(ISBLANK('D. Finance'!AA4),'D. Finance'!AA4="Select answer")),"",'D. Finance'!AA4))</f>
        <v/>
      </c>
      <c r="AB30" s="165"/>
    </row>
    <row r="31" spans="1:28" hidden="1">
      <c r="A31" s="119" t="str">
        <f>'Adapted questions and answers'!$F31</f>
        <v>D4: What investment is necessary for production equipment?</v>
      </c>
      <c r="B31" s="207" t="str">
        <f>'Adapted questions and answers'!$R31</f>
        <v>no</v>
      </c>
      <c r="C31" s="122" t="str">
        <f>IF($B31="no","",IF((OR(ISBLANK('D. Finance'!C5),'D. Finance'!C5="Select answer")),"",'D. Finance'!C5))</f>
        <v/>
      </c>
      <c r="D31" s="122" t="str">
        <f>IF($B31="no","",IF((OR(ISBLANK('D. Finance'!D5),'D. Finance'!D5="Select answer")),"",'D. Finance'!D5))</f>
        <v/>
      </c>
      <c r="E31" s="122" t="str">
        <f>IF($B31="no","",IF((OR(ISBLANK('D. Finance'!E5),'D. Finance'!E5="Select answer")),"",'D. Finance'!E5))</f>
        <v/>
      </c>
      <c r="F31" s="122" t="str">
        <f>IF($B31="no","",IF((OR(ISBLANK('D. Finance'!F5),'D. Finance'!F5="Select answer")),"",'D. Finance'!F5))</f>
        <v/>
      </c>
      <c r="G31" s="122" t="str">
        <f>IF($B31="no","",IF((OR(ISBLANK('D. Finance'!G5),'D. Finance'!G5="Select answer")),"",'D. Finance'!G5))</f>
        <v/>
      </c>
      <c r="H31" s="122" t="str">
        <f>IF($B31="no","",IF((OR(ISBLANK('D. Finance'!H5),'D. Finance'!H5="Select answer")),"",'D. Finance'!H5))</f>
        <v/>
      </c>
      <c r="I31" s="122" t="str">
        <f>IF($B31="no","",IF((OR(ISBLANK('D. Finance'!I5),'D. Finance'!I5="Select answer")),"",'D. Finance'!I5))</f>
        <v/>
      </c>
      <c r="J31" s="122" t="str">
        <f>IF($B31="no","",IF((OR(ISBLANK('D. Finance'!J5),'D. Finance'!J5="Select answer")),"",'D. Finance'!J5))</f>
        <v/>
      </c>
      <c r="K31" s="122" t="str">
        <f>IF($B31="no","",IF((OR(ISBLANK('D. Finance'!K5),'D. Finance'!K5="Select answer")),"",'D. Finance'!K5))</f>
        <v/>
      </c>
      <c r="L31" s="122" t="str">
        <f>IF($B31="no","",IF((OR(ISBLANK('D. Finance'!L5),'D. Finance'!L5="Select answer")),"",'D. Finance'!L5))</f>
        <v/>
      </c>
      <c r="M31" s="122" t="str">
        <f>IF($B31="no","",IF((OR(ISBLANK('D. Finance'!M5),'D. Finance'!M5="Select answer")),"",'D. Finance'!M5))</f>
        <v/>
      </c>
      <c r="N31" s="122" t="str">
        <f>IF($B31="no","",IF((OR(ISBLANK('D. Finance'!N5),'D. Finance'!N5="Select answer")),"",'D. Finance'!N5))</f>
        <v/>
      </c>
      <c r="O31" s="122" t="str">
        <f>IF($B31="no","",IF((OR(ISBLANK('D. Finance'!O5),'D. Finance'!O5="Select answer")),"",'D. Finance'!O5))</f>
        <v/>
      </c>
      <c r="P31" s="122" t="str">
        <f>IF($B31="no","",IF((OR(ISBLANK('D. Finance'!P5),'D. Finance'!P5="Select answer")),"",'D. Finance'!P5))</f>
        <v/>
      </c>
      <c r="Q31" s="122" t="str">
        <f>IF($B31="no","",IF((OR(ISBLANK('D. Finance'!Q5),'D. Finance'!Q5="Select answer")),"",'D. Finance'!Q5))</f>
        <v/>
      </c>
      <c r="R31" s="122" t="str">
        <f>IF($B31="no","",IF((OR(ISBLANK('D. Finance'!R5),'D. Finance'!R5="Select answer")),"",'D. Finance'!R5))</f>
        <v/>
      </c>
      <c r="S31" s="122" t="str">
        <f>IF($B31="no","",IF((OR(ISBLANK('D. Finance'!S5),'D. Finance'!S5="Select answer")),"",'D. Finance'!S5))</f>
        <v/>
      </c>
      <c r="T31" s="122" t="str">
        <f>IF($B31="no","",IF((OR(ISBLANK('D. Finance'!T5),'D. Finance'!T5="Select answer")),"",'D. Finance'!T5))</f>
        <v/>
      </c>
      <c r="U31" s="122" t="str">
        <f>IF($B31="no","",IF((OR(ISBLANK('D. Finance'!U5),'D. Finance'!U5="Select answer")),"",'D. Finance'!U5))</f>
        <v/>
      </c>
      <c r="V31" s="122" t="str">
        <f>IF($B31="no","",IF((OR(ISBLANK('D. Finance'!V5),'D. Finance'!V5="Select answer")),"",'D. Finance'!V5))</f>
        <v/>
      </c>
      <c r="W31" s="122" t="str">
        <f>IF($B31="no","",IF((OR(ISBLANK('D. Finance'!W5),'D. Finance'!W5="Select answer")),"",'D. Finance'!W5))</f>
        <v/>
      </c>
      <c r="X31" s="122" t="str">
        <f>IF($B31="no","",IF((OR(ISBLANK('D. Finance'!X5),'D. Finance'!X5="Select answer")),"",'D. Finance'!X5))</f>
        <v/>
      </c>
      <c r="Y31" s="122" t="str">
        <f>IF($B31="no","",IF((OR(ISBLANK('D. Finance'!Y5),'D. Finance'!Y5="Select answer")),"",'D. Finance'!Y5))</f>
        <v/>
      </c>
      <c r="Z31" s="122" t="str">
        <f>IF($B31="no","",IF((OR(ISBLANK('D. Finance'!Z5),'D. Finance'!Z5="Select answer")),"",'D. Finance'!Z5))</f>
        <v/>
      </c>
      <c r="AA31" s="122" t="str">
        <f>IF($B31="no","",IF((OR(ISBLANK('D. Finance'!AA5),'D. Finance'!AA5="Select answer")),"",'D. Finance'!AA5))</f>
        <v/>
      </c>
    </row>
    <row r="32" spans="1:28" hidden="1">
      <c r="A32" s="119" t="str">
        <f>'Adapted questions and answers'!$F32</f>
        <v>D5: Does the company have the financial capacity to cover patent renewal fees in the relevant markets?</v>
      </c>
      <c r="B32" s="207" t="str">
        <f>'Adapted questions and answers'!$R32</f>
        <v>no</v>
      </c>
      <c r="C32" s="122" t="str">
        <f>IF($B32="no","",IF((OR(ISBLANK('D. Finance'!C6),'D. Finance'!C6="Select answer")),"",'D. Finance'!C6))</f>
        <v/>
      </c>
      <c r="D32" s="122" t="str">
        <f>IF($B32="no","",IF((OR(ISBLANK('D. Finance'!D6),'D. Finance'!D6="Select answer")),"",'D. Finance'!D6))</f>
        <v/>
      </c>
      <c r="E32" s="122" t="str">
        <f>IF($B32="no","",IF((OR(ISBLANK('D. Finance'!E6),'D. Finance'!E6="Select answer")),"",'D. Finance'!E6))</f>
        <v/>
      </c>
      <c r="F32" s="122" t="str">
        <f>IF($B32="no","",IF((OR(ISBLANK('D. Finance'!F6),'D. Finance'!F6="Select answer")),"",'D. Finance'!F6))</f>
        <v/>
      </c>
      <c r="G32" s="122" t="str">
        <f>IF($B32="no","",IF((OR(ISBLANK('D. Finance'!G6),'D. Finance'!G6="Select answer")),"",'D. Finance'!G6))</f>
        <v/>
      </c>
      <c r="H32" s="122" t="str">
        <f>IF($B32="no","",IF((OR(ISBLANK('D. Finance'!H6),'D. Finance'!H6="Select answer")),"",'D. Finance'!H6))</f>
        <v/>
      </c>
      <c r="I32" s="122" t="str">
        <f>IF($B32="no","",IF((OR(ISBLANK('D. Finance'!I6),'D. Finance'!I6="Select answer")),"",'D. Finance'!I6))</f>
        <v/>
      </c>
      <c r="J32" s="122" t="str">
        <f>IF($B32="no","",IF((OR(ISBLANK('D. Finance'!J6),'D. Finance'!J6="Select answer")),"",'D. Finance'!J6))</f>
        <v/>
      </c>
      <c r="K32" s="122" t="str">
        <f>IF($B32="no","",IF((OR(ISBLANK('D. Finance'!K6),'D. Finance'!K6="Select answer")),"",'D. Finance'!K6))</f>
        <v/>
      </c>
      <c r="L32" s="122" t="str">
        <f>IF($B32="no","",IF((OR(ISBLANK('D. Finance'!L6),'D. Finance'!L6="Select answer")),"",'D. Finance'!L6))</f>
        <v/>
      </c>
      <c r="M32" s="122" t="str">
        <f>IF($B32="no","",IF((OR(ISBLANK('D. Finance'!M6),'D. Finance'!M6="Select answer")),"",'D. Finance'!M6))</f>
        <v/>
      </c>
      <c r="N32" s="122" t="str">
        <f>IF($B32="no","",IF((OR(ISBLANK('D. Finance'!N6),'D. Finance'!N6="Select answer")),"",'D. Finance'!N6))</f>
        <v/>
      </c>
      <c r="O32" s="122" t="str">
        <f>IF($B32="no","",IF((OR(ISBLANK('D. Finance'!O6),'D. Finance'!O6="Select answer")),"",'D. Finance'!O6))</f>
        <v/>
      </c>
      <c r="P32" s="122" t="str">
        <f>IF($B32="no","",IF((OR(ISBLANK('D. Finance'!P6),'D. Finance'!P6="Select answer")),"",'D. Finance'!P6))</f>
        <v/>
      </c>
      <c r="Q32" s="122" t="str">
        <f>IF($B32="no","",IF((OR(ISBLANK('D. Finance'!Q6),'D. Finance'!Q6="Select answer")),"",'D. Finance'!Q6))</f>
        <v/>
      </c>
      <c r="R32" s="122" t="str">
        <f>IF($B32="no","",IF((OR(ISBLANK('D. Finance'!R6),'D. Finance'!R6="Select answer")),"",'D. Finance'!R6))</f>
        <v/>
      </c>
      <c r="S32" s="122" t="str">
        <f>IF($B32="no","",IF((OR(ISBLANK('D. Finance'!S6),'D. Finance'!S6="Select answer")),"",'D. Finance'!S6))</f>
        <v/>
      </c>
      <c r="T32" s="122" t="str">
        <f>IF($B32="no","",IF((OR(ISBLANK('D. Finance'!T6),'D. Finance'!T6="Select answer")),"",'D. Finance'!T6))</f>
        <v/>
      </c>
      <c r="U32" s="122" t="str">
        <f>IF($B32="no","",IF((OR(ISBLANK('D. Finance'!U6),'D. Finance'!U6="Select answer")),"",'D. Finance'!U6))</f>
        <v/>
      </c>
      <c r="V32" s="122" t="str">
        <f>IF($B32="no","",IF((OR(ISBLANK('D. Finance'!V6),'D. Finance'!V6="Select answer")),"",'D. Finance'!V6))</f>
        <v/>
      </c>
      <c r="W32" s="122" t="str">
        <f>IF($B32="no","",IF((OR(ISBLANK('D. Finance'!W6),'D. Finance'!W6="Select answer")),"",'D. Finance'!W6))</f>
        <v/>
      </c>
      <c r="X32" s="122" t="str">
        <f>IF($B32="no","",IF((OR(ISBLANK('D. Finance'!X6),'D. Finance'!X6="Select answer")),"",'D. Finance'!X6))</f>
        <v/>
      </c>
      <c r="Y32" s="122" t="str">
        <f>IF($B32="no","",IF((OR(ISBLANK('D. Finance'!Y6),'D. Finance'!Y6="Select answer")),"",'D. Finance'!Y6))</f>
        <v/>
      </c>
      <c r="Z32" s="122" t="str">
        <f>IF($B32="no","",IF((OR(ISBLANK('D. Finance'!Z6),'D. Finance'!Z6="Select answer")),"",'D. Finance'!Z6))</f>
        <v/>
      </c>
      <c r="AA32" s="122" t="str">
        <f>IF($B32="no","",IF((OR(ISBLANK('D. Finance'!AA6),'D. Finance'!AA6="Select answer")),"",'D. Finance'!AA6))</f>
        <v/>
      </c>
    </row>
    <row r="33" spans="1:27" hidden="1">
      <c r="A33" s="119" t="str">
        <f>'Adapted questions and answers'!$F33</f>
        <v>D6: What is the patented technology`s contribution to company profits?</v>
      </c>
      <c r="B33" s="207" t="str">
        <f>'Adapted questions and answers'!$R33</f>
        <v>no</v>
      </c>
      <c r="C33" s="122" t="str">
        <f>IF($B33="no","",IF((OR(ISBLANK('D. Finance'!C7),'D. Finance'!C7="Select answer")),"",'D. Finance'!C7))</f>
        <v/>
      </c>
      <c r="D33" s="122" t="str">
        <f>IF($B33="no","",IF((OR(ISBLANK('D. Finance'!D7),'D. Finance'!D7="Select answer")),"",'D. Finance'!D7))</f>
        <v/>
      </c>
      <c r="E33" s="122" t="str">
        <f>IF($B33="no","",IF((OR(ISBLANK('D. Finance'!E7),'D. Finance'!E7="Select answer")),"",'D. Finance'!E7))</f>
        <v/>
      </c>
      <c r="F33" s="122" t="str">
        <f>IF($B33="no","",IF((OR(ISBLANK('D. Finance'!F7),'D. Finance'!F7="Select answer")),"",'D. Finance'!F7))</f>
        <v/>
      </c>
      <c r="G33" s="122" t="str">
        <f>IF($B33="no","",IF((OR(ISBLANK('D. Finance'!G7),'D. Finance'!G7="Select answer")),"",'D. Finance'!G7))</f>
        <v/>
      </c>
      <c r="H33" s="122" t="str">
        <f>IF($B33="no","",IF((OR(ISBLANK('D. Finance'!H7),'D. Finance'!H7="Select answer")),"",'D. Finance'!H7))</f>
        <v/>
      </c>
      <c r="I33" s="122" t="str">
        <f>IF($B33="no","",IF((OR(ISBLANK('D. Finance'!I7),'D. Finance'!I7="Select answer")),"",'D. Finance'!I7))</f>
        <v/>
      </c>
      <c r="J33" s="122" t="str">
        <f>IF($B33="no","",IF((OR(ISBLANK('D. Finance'!J7),'D. Finance'!J7="Select answer")),"",'D. Finance'!J7))</f>
        <v/>
      </c>
      <c r="K33" s="122" t="str">
        <f>IF($B33="no","",IF((OR(ISBLANK('D. Finance'!K7),'D. Finance'!K7="Select answer")),"",'D. Finance'!K7))</f>
        <v/>
      </c>
      <c r="L33" s="122" t="str">
        <f>IF($B33="no","",IF((OR(ISBLANK('D. Finance'!L7),'D. Finance'!L7="Select answer")),"",'D. Finance'!L7))</f>
        <v/>
      </c>
      <c r="M33" s="122" t="str">
        <f>IF($B33="no","",IF((OR(ISBLANK('D. Finance'!M7),'D. Finance'!M7="Select answer")),"",'D. Finance'!M7))</f>
        <v/>
      </c>
      <c r="N33" s="122" t="str">
        <f>IF($B33="no","",IF((OR(ISBLANK('D. Finance'!N7),'D. Finance'!N7="Select answer")),"",'D. Finance'!N7))</f>
        <v/>
      </c>
      <c r="O33" s="122" t="str">
        <f>IF($B33="no","",IF((OR(ISBLANK('D. Finance'!O7),'D. Finance'!O7="Select answer")),"",'D. Finance'!O7))</f>
        <v/>
      </c>
      <c r="P33" s="122" t="str">
        <f>IF($B33="no","",IF((OR(ISBLANK('D. Finance'!P7),'D. Finance'!P7="Select answer")),"",'D. Finance'!P7))</f>
        <v/>
      </c>
      <c r="Q33" s="122" t="str">
        <f>IF($B33="no","",IF((OR(ISBLANK('D. Finance'!Q7),'D. Finance'!Q7="Select answer")),"",'D. Finance'!Q7))</f>
        <v/>
      </c>
      <c r="R33" s="122" t="str">
        <f>IF($B33="no","",IF((OR(ISBLANK('D. Finance'!R7),'D. Finance'!R7="Select answer")),"",'D. Finance'!R7))</f>
        <v/>
      </c>
      <c r="S33" s="122" t="str">
        <f>IF($B33="no","",IF((OR(ISBLANK('D. Finance'!S7),'D. Finance'!S7="Select answer")),"",'D. Finance'!S7))</f>
        <v/>
      </c>
      <c r="T33" s="122" t="str">
        <f>IF($B33="no","",IF((OR(ISBLANK('D. Finance'!T7),'D. Finance'!T7="Select answer")),"",'D. Finance'!T7))</f>
        <v/>
      </c>
      <c r="U33" s="122" t="str">
        <f>IF($B33="no","",IF((OR(ISBLANK('D. Finance'!U7),'D. Finance'!U7="Select answer")),"",'D. Finance'!U7))</f>
        <v/>
      </c>
      <c r="V33" s="122" t="str">
        <f>IF($B33="no","",IF((OR(ISBLANK('D. Finance'!V7),'D. Finance'!V7="Select answer")),"",'D. Finance'!V7))</f>
        <v/>
      </c>
      <c r="W33" s="122" t="str">
        <f>IF($B33="no","",IF((OR(ISBLANK('D. Finance'!W7),'D. Finance'!W7="Select answer")),"",'D. Finance'!W7))</f>
        <v/>
      </c>
      <c r="X33" s="122" t="str">
        <f>IF($B33="no","",IF((OR(ISBLANK('D. Finance'!X7),'D. Finance'!X7="Select answer")),"",'D. Finance'!X7))</f>
        <v/>
      </c>
      <c r="Y33" s="122" t="str">
        <f>IF($B33="no","",IF((OR(ISBLANK('D. Finance'!Y7),'D. Finance'!Y7="Select answer")),"",'D. Finance'!Y7))</f>
        <v/>
      </c>
      <c r="Z33" s="122" t="str">
        <f>IF($B33="no","",IF((OR(ISBLANK('D. Finance'!Z7),'D. Finance'!Z7="Select answer")),"",'D. Finance'!Z7))</f>
        <v/>
      </c>
      <c r="AA33" s="122" t="str">
        <f>IF($B33="no","",IF((OR(ISBLANK('D. Finance'!AA7),'D. Finance'!AA7="Select answer")),"",'D. Finance'!AA7))</f>
        <v/>
      </c>
    </row>
    <row r="34" spans="1:27" hidden="1">
      <c r="A34" s="119" t="str">
        <f>'Adapted questions and answers'!$F34</f>
        <v>E1: Is the object of the patent to secure position held in existing markets?</v>
      </c>
      <c r="B34" s="207" t="str">
        <f>'Adapted questions and answers'!$R34</f>
        <v>no</v>
      </c>
      <c r="C34" s="122" t="str">
        <f>IF($B34="no","",IF((OR(ISBLANK('E. Strategy'!C2),'E. Strategy'!C2="Select answer")),"",'E. Strategy'!C2))</f>
        <v/>
      </c>
      <c r="D34" s="122" t="str">
        <f>IF($B34="no","",IF((OR(ISBLANK('E. Strategy'!D2),'E. Strategy'!D2="Select answer")),"",'E. Strategy'!D2))</f>
        <v/>
      </c>
      <c r="E34" s="122" t="str">
        <f>IF($B34="no","",IF((OR(ISBLANK('E. Strategy'!E2),'E. Strategy'!E2="Select answer")),"",'E. Strategy'!E2))</f>
        <v/>
      </c>
      <c r="F34" s="122" t="str">
        <f>IF($B34="no","",IF((OR(ISBLANK('E. Strategy'!F2),'E. Strategy'!F2="Select answer")),"",'E. Strategy'!F2))</f>
        <v/>
      </c>
      <c r="G34" s="122" t="str">
        <f>IF($B34="no","",IF((OR(ISBLANK('E. Strategy'!G2),'E. Strategy'!G2="Select answer")),"",'E. Strategy'!G2))</f>
        <v/>
      </c>
      <c r="H34" s="122" t="str">
        <f>IF($B34="no","",IF((OR(ISBLANK('E. Strategy'!H2),'E. Strategy'!H2="Select answer")),"",'E. Strategy'!H2))</f>
        <v/>
      </c>
      <c r="I34" s="122" t="str">
        <f>IF($B34="no","",IF((OR(ISBLANK('E. Strategy'!I2),'E. Strategy'!I2="Select answer")),"",'E. Strategy'!I2))</f>
        <v/>
      </c>
      <c r="J34" s="122" t="str">
        <f>IF($B34="no","",IF((OR(ISBLANK('E. Strategy'!J2),'E. Strategy'!J2="Select answer")),"",'E. Strategy'!J2))</f>
        <v/>
      </c>
      <c r="K34" s="122" t="str">
        <f>IF($B34="no","",IF((OR(ISBLANK('E. Strategy'!K2),'E. Strategy'!K2="Select answer")),"",'E. Strategy'!K2))</f>
        <v/>
      </c>
      <c r="L34" s="122" t="str">
        <f>IF($B34="no","",IF((OR(ISBLANK('E. Strategy'!L2),'E. Strategy'!L2="Select answer")),"",'E. Strategy'!L2))</f>
        <v/>
      </c>
      <c r="M34" s="122" t="str">
        <f>IF($B34="no","",IF((OR(ISBLANK('E. Strategy'!M2),'E. Strategy'!M2="Select answer")),"",'E. Strategy'!M2))</f>
        <v/>
      </c>
      <c r="N34" s="122" t="str">
        <f>IF($B34="no","",IF((OR(ISBLANK('E. Strategy'!N2),'E. Strategy'!N2="Select answer")),"",'E. Strategy'!N2))</f>
        <v/>
      </c>
      <c r="O34" s="122" t="str">
        <f>IF($B34="no","",IF((OR(ISBLANK('E. Strategy'!O2),'E. Strategy'!O2="Select answer")),"",'E. Strategy'!O2))</f>
        <v/>
      </c>
      <c r="P34" s="122" t="str">
        <f>IF($B34="no","",IF((OR(ISBLANK('E. Strategy'!P2),'E. Strategy'!P2="Select answer")),"",'E. Strategy'!P2))</f>
        <v/>
      </c>
      <c r="Q34" s="122" t="str">
        <f>IF($B34="no","",IF((OR(ISBLANK('E. Strategy'!Q2),'E. Strategy'!Q2="Select answer")),"",'E. Strategy'!Q2))</f>
        <v/>
      </c>
      <c r="R34" s="122" t="str">
        <f>IF($B34="no","",IF((OR(ISBLANK('E. Strategy'!R2),'E. Strategy'!R2="Select answer")),"",'E. Strategy'!R2))</f>
        <v/>
      </c>
      <c r="S34" s="122" t="str">
        <f>IF($B34="no","",IF((OR(ISBLANK('E. Strategy'!S2),'E. Strategy'!S2="Select answer")),"",'E. Strategy'!S2))</f>
        <v/>
      </c>
      <c r="T34" s="122" t="str">
        <f>IF($B34="no","",IF((OR(ISBLANK('E. Strategy'!T2),'E. Strategy'!T2="Select answer")),"",'E. Strategy'!T2))</f>
        <v/>
      </c>
      <c r="U34" s="122" t="str">
        <f>IF($B34="no","",IF((OR(ISBLANK('E. Strategy'!U2),'E. Strategy'!U2="Select answer")),"",'E. Strategy'!U2))</f>
        <v/>
      </c>
      <c r="V34" s="122" t="str">
        <f>IF($B34="no","",IF((OR(ISBLANK('E. Strategy'!V2),'E. Strategy'!V2="Select answer")),"",'E. Strategy'!V2))</f>
        <v/>
      </c>
      <c r="W34" s="122" t="str">
        <f>IF($B34="no","",IF((OR(ISBLANK('E. Strategy'!W2),'E. Strategy'!W2="Select answer")),"",'E. Strategy'!W2))</f>
        <v/>
      </c>
      <c r="X34" s="122" t="str">
        <f>IF($B34="no","",IF((OR(ISBLANK('E. Strategy'!X2),'E. Strategy'!X2="Select answer")),"",'E. Strategy'!X2))</f>
        <v/>
      </c>
      <c r="Y34" s="122" t="str">
        <f>IF($B34="no","",IF((OR(ISBLANK('E. Strategy'!Y2),'E. Strategy'!Y2="Select answer")),"",'E. Strategy'!Y2))</f>
        <v/>
      </c>
      <c r="Z34" s="122" t="str">
        <f>IF($B34="no","",IF((OR(ISBLANK('E. Strategy'!Z2),'E. Strategy'!Z2="Select answer")),"",'E. Strategy'!Z2))</f>
        <v/>
      </c>
      <c r="AA34" s="122" t="str">
        <f>IF($B34="no","",IF((OR(ISBLANK('E. Strategy'!AA2),'E. Strategy'!AA2="Select answer")),"",'E. Strategy'!AA2))</f>
        <v/>
      </c>
    </row>
    <row r="35" spans="1:27" hidden="1">
      <c r="A35" s="119" t="str">
        <f>'Adapted questions and answers'!$F35</f>
        <v>E2: Is the object of the patent to win new markets?</v>
      </c>
      <c r="B35" s="207" t="str">
        <f>'Adapted questions and answers'!$R35</f>
        <v>no</v>
      </c>
      <c r="C35" s="122" t="str">
        <f>IF($B35="no","",IF((OR(ISBLANK('E. Strategy'!C3),'E. Strategy'!C3="Select answer")),"",'E. Strategy'!C3))</f>
        <v/>
      </c>
      <c r="D35" s="122" t="str">
        <f>IF($B35="no","",IF((OR(ISBLANK('E. Strategy'!D3),'E. Strategy'!D3="Select answer")),"",'E. Strategy'!D3))</f>
        <v/>
      </c>
      <c r="E35" s="122" t="str">
        <f>IF($B35="no","",IF((OR(ISBLANK('E. Strategy'!E3),'E. Strategy'!E3="Select answer")),"",'E. Strategy'!E3))</f>
        <v/>
      </c>
      <c r="F35" s="122" t="str">
        <f>IF($B35="no","",IF((OR(ISBLANK('E. Strategy'!F3),'E. Strategy'!F3="Select answer")),"",'E. Strategy'!F3))</f>
        <v/>
      </c>
      <c r="G35" s="122" t="str">
        <f>IF($B35="no","",IF((OR(ISBLANK('E. Strategy'!G3),'E. Strategy'!G3="Select answer")),"",'E. Strategy'!G3))</f>
        <v/>
      </c>
      <c r="H35" s="122" t="str">
        <f>IF($B35="no","",IF((OR(ISBLANK('E. Strategy'!H3),'E. Strategy'!H3="Select answer")),"",'E. Strategy'!H3))</f>
        <v/>
      </c>
      <c r="I35" s="122" t="str">
        <f>IF($B35="no","",IF((OR(ISBLANK('E. Strategy'!I3),'E. Strategy'!I3="Select answer")),"",'E. Strategy'!I3))</f>
        <v/>
      </c>
      <c r="J35" s="122" t="str">
        <f>IF($B35="no","",IF((OR(ISBLANK('E. Strategy'!J3),'E. Strategy'!J3="Select answer")),"",'E. Strategy'!J3))</f>
        <v/>
      </c>
      <c r="K35" s="122" t="str">
        <f>IF($B35="no","",IF((OR(ISBLANK('E. Strategy'!K3),'E. Strategy'!K3="Select answer")),"",'E. Strategy'!K3))</f>
        <v/>
      </c>
      <c r="L35" s="122" t="str">
        <f>IF($B35="no","",IF((OR(ISBLANK('E. Strategy'!L3),'E. Strategy'!L3="Select answer")),"",'E. Strategy'!L3))</f>
        <v/>
      </c>
      <c r="M35" s="122" t="str">
        <f>IF($B35="no","",IF((OR(ISBLANK('E. Strategy'!M3),'E. Strategy'!M3="Select answer")),"",'E. Strategy'!M3))</f>
        <v/>
      </c>
      <c r="N35" s="122" t="str">
        <f>IF($B35="no","",IF((OR(ISBLANK('E. Strategy'!N3),'E. Strategy'!N3="Select answer")),"",'E. Strategy'!N3))</f>
        <v/>
      </c>
      <c r="O35" s="122" t="str">
        <f>IF($B35="no","",IF((OR(ISBLANK('E. Strategy'!O3),'E. Strategy'!O3="Select answer")),"",'E. Strategy'!O3))</f>
        <v/>
      </c>
      <c r="P35" s="122" t="str">
        <f>IF($B35="no","",IF((OR(ISBLANK('E. Strategy'!P3),'E. Strategy'!P3="Select answer")),"",'E. Strategy'!P3))</f>
        <v/>
      </c>
      <c r="Q35" s="122" t="str">
        <f>IF($B35="no","",IF((OR(ISBLANK('E. Strategy'!Q3),'E. Strategy'!Q3="Select answer")),"",'E. Strategy'!Q3))</f>
        <v/>
      </c>
      <c r="R35" s="122" t="str">
        <f>IF($B35="no","",IF((OR(ISBLANK('E. Strategy'!R3),'E. Strategy'!R3="Select answer")),"",'E. Strategy'!R3))</f>
        <v/>
      </c>
      <c r="S35" s="122" t="str">
        <f>IF($B35="no","",IF((OR(ISBLANK('E. Strategy'!S3),'E. Strategy'!S3="Select answer")),"",'E. Strategy'!S3))</f>
        <v/>
      </c>
      <c r="T35" s="122" t="str">
        <f>IF($B35="no","",IF((OR(ISBLANK('E. Strategy'!T3),'E. Strategy'!T3="Select answer")),"",'E. Strategy'!T3))</f>
        <v/>
      </c>
      <c r="U35" s="122" t="str">
        <f>IF($B35="no","",IF((OR(ISBLANK('E. Strategy'!U3),'E. Strategy'!U3="Select answer")),"",'E. Strategy'!U3))</f>
        <v/>
      </c>
      <c r="V35" s="122" t="str">
        <f>IF($B35="no","",IF((OR(ISBLANK('E. Strategy'!V3),'E. Strategy'!V3="Select answer")),"",'E. Strategy'!V3))</f>
        <v/>
      </c>
      <c r="W35" s="122" t="str">
        <f>IF($B35="no","",IF((OR(ISBLANK('E. Strategy'!W3),'E. Strategy'!W3="Select answer")),"",'E. Strategy'!W3))</f>
        <v/>
      </c>
      <c r="X35" s="122" t="str">
        <f>IF($B35="no","",IF((OR(ISBLANK('E. Strategy'!X3),'E. Strategy'!X3="Select answer")),"",'E. Strategy'!X3))</f>
        <v/>
      </c>
      <c r="Y35" s="122" t="str">
        <f>IF($B35="no","",IF((OR(ISBLANK('E. Strategy'!Y3),'E. Strategy'!Y3="Select answer")),"",'E. Strategy'!Y3))</f>
        <v/>
      </c>
      <c r="Z35" s="122" t="str">
        <f>IF($B35="no","",IF((OR(ISBLANK('E. Strategy'!Z3),'E. Strategy'!Z3="Select answer")),"",'E. Strategy'!Z3))</f>
        <v/>
      </c>
      <c r="AA35" s="122" t="str">
        <f>IF($B35="no","",IF((OR(ISBLANK('E. Strategy'!AA3),'E. Strategy'!AA3="Select answer")),"",'E. Strategy'!AA3))</f>
        <v/>
      </c>
    </row>
    <row r="36" spans="1:27" hidden="1">
      <c r="A36" s="119" t="str">
        <f>'Adapted questions and answers'!$F36</f>
        <v>E3: Is the object of the patent part of an image-building process?</v>
      </c>
      <c r="B36" s="207" t="str">
        <f>'Adapted questions and answers'!$R36</f>
        <v>no</v>
      </c>
      <c r="C36" s="122" t="str">
        <f>IF($B36="no","",IF((OR(ISBLANK('E. Strategy'!C4),'E. Strategy'!C4="Select answer")),"",'E. Strategy'!C4))</f>
        <v/>
      </c>
      <c r="D36" s="122" t="str">
        <f>IF($B36="no","",IF((OR(ISBLANK('E. Strategy'!D4),'E. Strategy'!D4="Select answer")),"",'E. Strategy'!D4))</f>
        <v/>
      </c>
      <c r="E36" s="122" t="str">
        <f>IF($B36="no","",IF((OR(ISBLANK('E. Strategy'!E4),'E. Strategy'!E4="Select answer")),"",'E. Strategy'!E4))</f>
        <v/>
      </c>
      <c r="F36" s="122" t="str">
        <f>IF($B36="no","",IF((OR(ISBLANK('E. Strategy'!F4),'E. Strategy'!F4="Select answer")),"",'E. Strategy'!F4))</f>
        <v/>
      </c>
      <c r="G36" s="122" t="str">
        <f>IF($B36="no","",IF((OR(ISBLANK('E. Strategy'!G4),'E. Strategy'!G4="Select answer")),"",'E. Strategy'!G4))</f>
        <v/>
      </c>
      <c r="H36" s="122" t="str">
        <f>IF($B36="no","",IF((OR(ISBLANK('E. Strategy'!H4),'E. Strategy'!H4="Select answer")),"",'E. Strategy'!H4))</f>
        <v/>
      </c>
      <c r="I36" s="122" t="str">
        <f>IF($B36="no","",IF((OR(ISBLANK('E. Strategy'!I4),'E. Strategy'!I4="Select answer")),"",'E. Strategy'!I4))</f>
        <v/>
      </c>
      <c r="J36" s="122" t="str">
        <f>IF($B36="no","",IF((OR(ISBLANK('E. Strategy'!J4),'E. Strategy'!J4="Select answer")),"",'E. Strategy'!J4))</f>
        <v/>
      </c>
      <c r="K36" s="122" t="str">
        <f>IF($B36="no","",IF((OR(ISBLANK('E. Strategy'!K4),'E. Strategy'!K4="Select answer")),"",'E. Strategy'!K4))</f>
        <v/>
      </c>
      <c r="L36" s="122" t="str">
        <f>IF($B36="no","",IF((OR(ISBLANK('E. Strategy'!L4),'E. Strategy'!L4="Select answer")),"",'E. Strategy'!L4))</f>
        <v/>
      </c>
      <c r="M36" s="122" t="str">
        <f>IF($B36="no","",IF((OR(ISBLANK('E. Strategy'!M4),'E. Strategy'!M4="Select answer")),"",'E. Strategy'!M4))</f>
        <v/>
      </c>
      <c r="N36" s="122" t="str">
        <f>IF($B36="no","",IF((OR(ISBLANK('E. Strategy'!N4),'E. Strategy'!N4="Select answer")),"",'E. Strategy'!N4))</f>
        <v/>
      </c>
      <c r="O36" s="122" t="str">
        <f>IF($B36="no","",IF((OR(ISBLANK('E. Strategy'!O4),'E. Strategy'!O4="Select answer")),"",'E. Strategy'!O4))</f>
        <v/>
      </c>
      <c r="P36" s="122" t="str">
        <f>IF($B36="no","",IF((OR(ISBLANK('E. Strategy'!P4),'E. Strategy'!P4="Select answer")),"",'E. Strategy'!P4))</f>
        <v/>
      </c>
      <c r="Q36" s="122" t="str">
        <f>IF($B36="no","",IF((OR(ISBLANK('E. Strategy'!Q4),'E. Strategy'!Q4="Select answer")),"",'E. Strategy'!Q4))</f>
        <v/>
      </c>
      <c r="R36" s="122" t="str">
        <f>IF($B36="no","",IF((OR(ISBLANK('E. Strategy'!R4),'E. Strategy'!R4="Select answer")),"",'E. Strategy'!R4))</f>
        <v/>
      </c>
      <c r="S36" s="122" t="str">
        <f>IF($B36="no","",IF((OR(ISBLANK('E. Strategy'!S4),'E. Strategy'!S4="Select answer")),"",'E. Strategy'!S4))</f>
        <v/>
      </c>
      <c r="T36" s="122" t="str">
        <f>IF($B36="no","",IF((OR(ISBLANK('E. Strategy'!T4),'E. Strategy'!T4="Select answer")),"",'E. Strategy'!T4))</f>
        <v/>
      </c>
      <c r="U36" s="122" t="str">
        <f>IF($B36="no","",IF((OR(ISBLANK('E. Strategy'!U4),'E. Strategy'!U4="Select answer")),"",'E. Strategy'!U4))</f>
        <v/>
      </c>
      <c r="V36" s="122" t="str">
        <f>IF($B36="no","",IF((OR(ISBLANK('E. Strategy'!V4),'E. Strategy'!V4="Select answer")),"",'E. Strategy'!V4))</f>
        <v/>
      </c>
      <c r="W36" s="122" t="str">
        <f>IF($B36="no","",IF((OR(ISBLANK('E. Strategy'!W4),'E. Strategy'!W4="Select answer")),"",'E. Strategy'!W4))</f>
        <v/>
      </c>
      <c r="X36" s="122" t="str">
        <f>IF($B36="no","",IF((OR(ISBLANK('E. Strategy'!X4),'E. Strategy'!X4="Select answer")),"",'E. Strategy'!X4))</f>
        <v/>
      </c>
      <c r="Y36" s="122" t="str">
        <f>IF($B36="no","",IF((OR(ISBLANK('E. Strategy'!Y4),'E. Strategy'!Y4="Select answer")),"",'E. Strategy'!Y4))</f>
        <v/>
      </c>
      <c r="Z36" s="122" t="str">
        <f>IF($B36="no","",IF((OR(ISBLANK('E. Strategy'!Z4),'E. Strategy'!Z4="Select answer")),"",'E. Strategy'!Z4))</f>
        <v/>
      </c>
      <c r="AA36" s="122" t="str">
        <f>IF($B36="no","",IF((OR(ISBLANK('E. Strategy'!AA4),'E. Strategy'!AA4="Select answer")),"",'E. Strategy'!AA4))</f>
        <v/>
      </c>
    </row>
    <row r="37" spans="1:27" hidden="1">
      <c r="A37" s="119" t="str">
        <f>'Adapted questions and answers'!$F37</f>
        <v>E4: Is the object of the patent to ensure "freedom to operate" - to ensure the space for your own development activities?</v>
      </c>
      <c r="B37" s="207" t="str">
        <f>'Adapted questions and answers'!$R37</f>
        <v>no</v>
      </c>
      <c r="C37" s="122" t="str">
        <f>IF($B37="no","",IF((OR(ISBLANK('E. Strategy'!C5),'E. Strategy'!C5="Select answer")),"",'E. Strategy'!C5))</f>
        <v/>
      </c>
      <c r="D37" s="122" t="str">
        <f>IF($B37="no","",IF((OR(ISBLANK('E. Strategy'!D5),'E. Strategy'!D5="Select answer")),"",'E. Strategy'!D5))</f>
        <v/>
      </c>
      <c r="E37" s="122" t="str">
        <f>IF($B37="no","",IF((OR(ISBLANK('E. Strategy'!E5),'E. Strategy'!E5="Select answer")),"",'E. Strategy'!E5))</f>
        <v/>
      </c>
      <c r="F37" s="122" t="str">
        <f>IF($B37="no","",IF((OR(ISBLANK('E. Strategy'!F5),'E. Strategy'!F5="Select answer")),"",'E. Strategy'!F5))</f>
        <v/>
      </c>
      <c r="G37" s="122" t="str">
        <f>IF($B37="no","",IF((OR(ISBLANK('E. Strategy'!G5),'E. Strategy'!G5="Select answer")),"",'E. Strategy'!G5))</f>
        <v/>
      </c>
      <c r="H37" s="122" t="str">
        <f>IF($B37="no","",IF((OR(ISBLANK('E. Strategy'!H5),'E. Strategy'!H5="Select answer")),"",'E. Strategy'!H5))</f>
        <v/>
      </c>
      <c r="I37" s="122" t="str">
        <f>IF($B37="no","",IF((OR(ISBLANK('E. Strategy'!I5),'E. Strategy'!I5="Select answer")),"",'E. Strategy'!I5))</f>
        <v/>
      </c>
      <c r="J37" s="122" t="str">
        <f>IF($B37="no","",IF((OR(ISBLANK('E. Strategy'!J5),'E. Strategy'!J5="Select answer")),"",'E. Strategy'!J5))</f>
        <v/>
      </c>
      <c r="K37" s="122" t="str">
        <f>IF($B37="no","",IF((OR(ISBLANK('E. Strategy'!K5),'E. Strategy'!K5="Select answer")),"",'E. Strategy'!K5))</f>
        <v/>
      </c>
      <c r="L37" s="122" t="str">
        <f>IF($B37="no","",IF((OR(ISBLANK('E. Strategy'!L5),'E. Strategy'!L5="Select answer")),"",'E. Strategy'!L5))</f>
        <v/>
      </c>
      <c r="M37" s="122" t="str">
        <f>IF($B37="no","",IF((OR(ISBLANK('E. Strategy'!M5),'E. Strategy'!M5="Select answer")),"",'E. Strategy'!M5))</f>
        <v/>
      </c>
      <c r="N37" s="122" t="str">
        <f>IF($B37="no","",IF((OR(ISBLANK('E. Strategy'!N5),'E. Strategy'!N5="Select answer")),"",'E. Strategy'!N5))</f>
        <v/>
      </c>
      <c r="O37" s="122" t="str">
        <f>IF($B37="no","",IF((OR(ISBLANK('E. Strategy'!O5),'E. Strategy'!O5="Select answer")),"",'E. Strategy'!O5))</f>
        <v/>
      </c>
      <c r="P37" s="122" t="str">
        <f>IF($B37="no","",IF((OR(ISBLANK('E. Strategy'!P5),'E. Strategy'!P5="Select answer")),"",'E. Strategy'!P5))</f>
        <v/>
      </c>
      <c r="Q37" s="122" t="str">
        <f>IF($B37="no","",IF((OR(ISBLANK('E. Strategy'!Q5),'E. Strategy'!Q5="Select answer")),"",'E. Strategy'!Q5))</f>
        <v/>
      </c>
      <c r="R37" s="122" t="str">
        <f>IF($B37="no","",IF((OR(ISBLANK('E. Strategy'!R5),'E. Strategy'!R5="Select answer")),"",'E. Strategy'!R5))</f>
        <v/>
      </c>
      <c r="S37" s="122" t="str">
        <f>IF($B37="no","",IF((OR(ISBLANK('E. Strategy'!S5),'E. Strategy'!S5="Select answer")),"",'E. Strategy'!S5))</f>
        <v/>
      </c>
      <c r="T37" s="122" t="str">
        <f>IF($B37="no","",IF((OR(ISBLANK('E. Strategy'!T5),'E. Strategy'!T5="Select answer")),"",'E. Strategy'!T5))</f>
        <v/>
      </c>
      <c r="U37" s="122" t="str">
        <f>IF($B37="no","",IF((OR(ISBLANK('E. Strategy'!U5),'E. Strategy'!U5="Select answer")),"",'E. Strategy'!U5))</f>
        <v/>
      </c>
      <c r="V37" s="122" t="str">
        <f>IF($B37="no","",IF((OR(ISBLANK('E. Strategy'!V5),'E. Strategy'!V5="Select answer")),"",'E. Strategy'!V5))</f>
        <v/>
      </c>
      <c r="W37" s="122" t="str">
        <f>IF($B37="no","",IF((OR(ISBLANK('E. Strategy'!W5),'E. Strategy'!W5="Select answer")),"",'E. Strategy'!W5))</f>
        <v/>
      </c>
      <c r="X37" s="122" t="str">
        <f>IF($B37="no","",IF((OR(ISBLANK('E. Strategy'!X5),'E. Strategy'!X5="Select answer")),"",'E. Strategy'!X5))</f>
        <v/>
      </c>
      <c r="Y37" s="122" t="str">
        <f>IF($B37="no","",IF((OR(ISBLANK('E. Strategy'!Y5),'E. Strategy'!Y5="Select answer")),"",'E. Strategy'!Y5))</f>
        <v/>
      </c>
      <c r="Z37" s="122" t="str">
        <f>IF($B37="no","",IF((OR(ISBLANK('E. Strategy'!Z5),'E. Strategy'!Z5="Select answer")),"",'E. Strategy'!Z5))</f>
        <v/>
      </c>
      <c r="AA37" s="122" t="str">
        <f>IF($B37="no","",IF((OR(ISBLANK('E. Strategy'!AA5),'E. Strategy'!AA5="Select answer")),"",'E. Strategy'!AA5))</f>
        <v/>
      </c>
    </row>
    <row r="38" spans="1:27" hidden="1">
      <c r="A38" s="119" t="str">
        <f>'Adapted questions and answers'!$F38</f>
        <v>E5: Is the object of the patent to restrict competitive development?</v>
      </c>
      <c r="B38" s="207" t="str">
        <f>'Adapted questions and answers'!$R38</f>
        <v>no</v>
      </c>
      <c r="C38" s="122" t="str">
        <f>IF($B38="no","",IF((OR(ISBLANK('E. Strategy'!C6),'E. Strategy'!C6="Select answer")),"",'E. Strategy'!C6))</f>
        <v/>
      </c>
      <c r="D38" s="122" t="str">
        <f>IF($B38="no","",IF((OR(ISBLANK('E. Strategy'!D6),'E. Strategy'!D6="Select answer")),"",'E. Strategy'!D6))</f>
        <v/>
      </c>
      <c r="E38" s="122" t="str">
        <f>IF($B38="no","",IF((OR(ISBLANK('E. Strategy'!E6),'E. Strategy'!E6="Select answer")),"",'E. Strategy'!E6))</f>
        <v/>
      </c>
      <c r="F38" s="122" t="str">
        <f>IF($B38="no","",IF((OR(ISBLANK('E. Strategy'!F6),'E. Strategy'!F6="Select answer")),"",'E. Strategy'!F6))</f>
        <v/>
      </c>
      <c r="G38" s="122" t="str">
        <f>IF($B38="no","",IF((OR(ISBLANK('E. Strategy'!G6),'E. Strategy'!G6="Select answer")),"",'E. Strategy'!G6))</f>
        <v/>
      </c>
      <c r="H38" s="122" t="str">
        <f>IF($B38="no","",IF((OR(ISBLANK('E. Strategy'!H6),'E. Strategy'!H6="Select answer")),"",'E. Strategy'!H6))</f>
        <v/>
      </c>
      <c r="I38" s="122" t="str">
        <f>IF($B38="no","",IF((OR(ISBLANK('E. Strategy'!I6),'E. Strategy'!I6="Select answer")),"",'E. Strategy'!I6))</f>
        <v/>
      </c>
      <c r="J38" s="122" t="str">
        <f>IF($B38="no","",IF((OR(ISBLANK('E. Strategy'!J6),'E. Strategy'!J6="Select answer")),"",'E. Strategy'!J6))</f>
        <v/>
      </c>
      <c r="K38" s="122" t="str">
        <f>IF($B38="no","",IF((OR(ISBLANK('E. Strategy'!K6),'E. Strategy'!K6="Select answer")),"",'E. Strategy'!K6))</f>
        <v/>
      </c>
      <c r="L38" s="122" t="str">
        <f>IF($B38="no","",IF((OR(ISBLANK('E. Strategy'!L6),'E. Strategy'!L6="Select answer")),"",'E. Strategy'!L6))</f>
        <v/>
      </c>
      <c r="M38" s="122" t="str">
        <f>IF($B38="no","",IF((OR(ISBLANK('E. Strategy'!M6),'E. Strategy'!M6="Select answer")),"",'E. Strategy'!M6))</f>
        <v/>
      </c>
      <c r="N38" s="122" t="str">
        <f>IF($B38="no","",IF((OR(ISBLANK('E. Strategy'!N6),'E. Strategy'!N6="Select answer")),"",'E. Strategy'!N6))</f>
        <v/>
      </c>
      <c r="O38" s="122" t="str">
        <f>IF($B38="no","",IF((OR(ISBLANK('E. Strategy'!O6),'E. Strategy'!O6="Select answer")),"",'E. Strategy'!O6))</f>
        <v/>
      </c>
      <c r="P38" s="122" t="str">
        <f>IF($B38="no","",IF((OR(ISBLANK('E. Strategy'!P6),'E. Strategy'!P6="Select answer")),"",'E. Strategy'!P6))</f>
        <v/>
      </c>
      <c r="Q38" s="122" t="str">
        <f>IF($B38="no","",IF((OR(ISBLANK('E. Strategy'!Q6),'E. Strategy'!Q6="Select answer")),"",'E. Strategy'!Q6))</f>
        <v/>
      </c>
      <c r="R38" s="122" t="str">
        <f>IF($B38="no","",IF((OR(ISBLANK('E. Strategy'!R6),'E. Strategy'!R6="Select answer")),"",'E. Strategy'!R6))</f>
        <v/>
      </c>
      <c r="S38" s="122" t="str">
        <f>IF($B38="no","",IF((OR(ISBLANK('E. Strategy'!S6),'E. Strategy'!S6="Select answer")),"",'E. Strategy'!S6))</f>
        <v/>
      </c>
      <c r="T38" s="122" t="str">
        <f>IF($B38="no","",IF((OR(ISBLANK('E. Strategy'!T6),'E. Strategy'!T6="Select answer")),"",'E. Strategy'!T6))</f>
        <v/>
      </c>
      <c r="U38" s="122" t="str">
        <f>IF($B38="no","",IF((OR(ISBLANK('E. Strategy'!U6),'E. Strategy'!U6="Select answer")),"",'E. Strategy'!U6))</f>
        <v/>
      </c>
      <c r="V38" s="122" t="str">
        <f>IF($B38="no","",IF((OR(ISBLANK('E. Strategy'!V6),'E. Strategy'!V6="Select answer")),"",'E. Strategy'!V6))</f>
        <v/>
      </c>
      <c r="W38" s="122" t="str">
        <f>IF($B38="no","",IF((OR(ISBLANK('E. Strategy'!W6),'E. Strategy'!W6="Select answer")),"",'E. Strategy'!W6))</f>
        <v/>
      </c>
      <c r="X38" s="122" t="str">
        <f>IF($B38="no","",IF((OR(ISBLANK('E. Strategy'!X6),'E. Strategy'!X6="Select answer")),"",'E. Strategy'!X6))</f>
        <v/>
      </c>
      <c r="Y38" s="122" t="str">
        <f>IF($B38="no","",IF((OR(ISBLANK('E. Strategy'!Y6),'E. Strategy'!Y6="Select answer")),"",'E. Strategy'!Y6))</f>
        <v/>
      </c>
      <c r="Z38" s="122" t="str">
        <f>IF($B38="no","",IF((OR(ISBLANK('E. Strategy'!Z6),'E. Strategy'!Z6="Select answer")),"",'E. Strategy'!Z6))</f>
        <v/>
      </c>
      <c r="AA38" s="122" t="str">
        <f>IF($B38="no","",IF((OR(ISBLANK('E. Strategy'!AA6),'E. Strategy'!AA6="Select answer")),"",'E. Strategy'!AA6))</f>
        <v/>
      </c>
    </row>
    <row r="39" spans="1:27" hidden="1">
      <c r="A39" s="119" t="str">
        <f>'Adapted questions and answers'!$F39</f>
        <v>E6: Does the company use the patent for licence or sales agreements?</v>
      </c>
      <c r="B39" s="207" t="str">
        <f>'Adapted questions and answers'!$R39</f>
        <v>no</v>
      </c>
      <c r="C39" s="122" t="str">
        <f>IF($B39="no","",IF((OR(ISBLANK('E. Strategy'!C7),'E. Strategy'!C7="Select answer")),"",'E. Strategy'!C7))</f>
        <v/>
      </c>
      <c r="D39" s="122" t="str">
        <f>IF($B39="no","",IF((OR(ISBLANK('E. Strategy'!D7),'E. Strategy'!D7="Select answer")),"",'E. Strategy'!D7))</f>
        <v/>
      </c>
      <c r="E39" s="122" t="str">
        <f>IF($B39="no","",IF((OR(ISBLANK('E. Strategy'!E7),'E. Strategy'!E7="Select answer")),"",'E. Strategy'!E7))</f>
        <v/>
      </c>
      <c r="F39" s="122" t="str">
        <f>IF($B39="no","",IF((OR(ISBLANK('E. Strategy'!F7),'E. Strategy'!F7="Select answer")),"",'E. Strategy'!F7))</f>
        <v/>
      </c>
      <c r="G39" s="122" t="str">
        <f>IF($B39="no","",IF((OR(ISBLANK('E. Strategy'!G7),'E. Strategy'!G7="Select answer")),"",'E. Strategy'!G7))</f>
        <v/>
      </c>
      <c r="H39" s="122" t="str">
        <f>IF($B39="no","",IF((OR(ISBLANK('E. Strategy'!H7),'E. Strategy'!H7="Select answer")),"",'E. Strategy'!H7))</f>
        <v/>
      </c>
      <c r="I39" s="122" t="str">
        <f>IF($B39="no","",IF((OR(ISBLANK('E. Strategy'!I7),'E. Strategy'!I7="Select answer")),"",'E. Strategy'!I7))</f>
        <v/>
      </c>
      <c r="J39" s="122" t="str">
        <f>IF($B39="no","",IF((OR(ISBLANK('E. Strategy'!J7),'E. Strategy'!J7="Select answer")),"",'E. Strategy'!J7))</f>
        <v/>
      </c>
      <c r="K39" s="122" t="str">
        <f>IF($B39="no","",IF((OR(ISBLANK('E. Strategy'!K7),'E. Strategy'!K7="Select answer")),"",'E. Strategy'!K7))</f>
        <v/>
      </c>
      <c r="L39" s="122" t="str">
        <f>IF($B39="no","",IF((OR(ISBLANK('E. Strategy'!L7),'E. Strategy'!L7="Select answer")),"",'E. Strategy'!L7))</f>
        <v/>
      </c>
      <c r="M39" s="122" t="str">
        <f>IF($B39="no","",IF((OR(ISBLANK('E. Strategy'!M7),'E. Strategy'!M7="Select answer")),"",'E. Strategy'!M7))</f>
        <v/>
      </c>
      <c r="N39" s="122" t="str">
        <f>IF($B39="no","",IF((OR(ISBLANK('E. Strategy'!N7),'E. Strategy'!N7="Select answer")),"",'E. Strategy'!N7))</f>
        <v/>
      </c>
      <c r="O39" s="122" t="str">
        <f>IF($B39="no","",IF((OR(ISBLANK('E. Strategy'!O7),'E. Strategy'!O7="Select answer")),"",'E. Strategy'!O7))</f>
        <v/>
      </c>
      <c r="P39" s="122" t="str">
        <f>IF($B39="no","",IF((OR(ISBLANK('E. Strategy'!P7),'E. Strategy'!P7="Select answer")),"",'E. Strategy'!P7))</f>
        <v/>
      </c>
      <c r="Q39" s="122" t="str">
        <f>IF($B39="no","",IF((OR(ISBLANK('E. Strategy'!Q7),'E. Strategy'!Q7="Select answer")),"",'E. Strategy'!Q7))</f>
        <v/>
      </c>
      <c r="R39" s="122" t="str">
        <f>IF($B39="no","",IF((OR(ISBLANK('E. Strategy'!R7),'E. Strategy'!R7="Select answer")),"",'E. Strategy'!R7))</f>
        <v/>
      </c>
      <c r="S39" s="122" t="str">
        <f>IF($B39="no","",IF((OR(ISBLANK('E. Strategy'!S7),'E. Strategy'!S7="Select answer")),"",'E. Strategy'!S7))</f>
        <v/>
      </c>
      <c r="T39" s="122" t="str">
        <f>IF($B39="no","",IF((OR(ISBLANK('E. Strategy'!T7),'E. Strategy'!T7="Select answer")),"",'E. Strategy'!T7))</f>
        <v/>
      </c>
      <c r="U39" s="122" t="str">
        <f>IF($B39="no","",IF((OR(ISBLANK('E. Strategy'!U7),'E. Strategy'!U7="Select answer")),"",'E. Strategy'!U7))</f>
        <v/>
      </c>
      <c r="V39" s="122" t="str">
        <f>IF($B39="no","",IF((OR(ISBLANK('E. Strategy'!V7),'E. Strategy'!V7="Select answer")),"",'E. Strategy'!V7))</f>
        <v/>
      </c>
      <c r="W39" s="122" t="str">
        <f>IF($B39="no","",IF((OR(ISBLANK('E. Strategy'!W7),'E. Strategy'!W7="Select answer")),"",'E. Strategy'!W7))</f>
        <v/>
      </c>
      <c r="X39" s="122" t="str">
        <f>IF($B39="no","",IF((OR(ISBLANK('E. Strategy'!X7),'E. Strategy'!X7="Select answer")),"",'E. Strategy'!X7))</f>
        <v/>
      </c>
      <c r="Y39" s="122" t="str">
        <f>IF($B39="no","",IF((OR(ISBLANK('E. Strategy'!Y7),'E. Strategy'!Y7="Select answer")),"",'E. Strategy'!Y7))</f>
        <v/>
      </c>
      <c r="Z39" s="122" t="str">
        <f>IF($B39="no","",IF((OR(ISBLANK('E. Strategy'!Z7),'E. Strategy'!Z7="Select answer")),"",'E. Strategy'!Z7))</f>
        <v/>
      </c>
      <c r="AA39" s="122" t="str">
        <f>IF($B39="no","",IF((OR(ISBLANK('E. Strategy'!AA7),'E. Strategy'!AA7="Select answer")),"",'E. Strategy'!AA7))</f>
        <v/>
      </c>
    </row>
    <row r="40" spans="1:27" hidden="1">
      <c r="A40" s="119" t="str">
        <f>'Adapted questions and answers'!$F40</f>
        <v>E7: Does the patent form part of the company's core-technology areas?</v>
      </c>
      <c r="B40" s="207" t="str">
        <f>'Adapted questions and answers'!$R40</f>
        <v>no</v>
      </c>
      <c r="C40" s="122" t="str">
        <f>IF($B40="no","",IF((OR(ISBLANK('E. Strategy'!C8),'E. Strategy'!C8="Select answer")),"",'E. Strategy'!C8))</f>
        <v/>
      </c>
      <c r="D40" s="122" t="str">
        <f>IF($B40="no","",IF((OR(ISBLANK('E. Strategy'!D8),'E. Strategy'!D8="Select answer")),"",'E. Strategy'!D8))</f>
        <v/>
      </c>
      <c r="E40" s="122" t="str">
        <f>IF($B40="no","",IF((OR(ISBLANK('E. Strategy'!E8),'E. Strategy'!E8="Select answer")),"",'E. Strategy'!E8))</f>
        <v/>
      </c>
      <c r="F40" s="122" t="str">
        <f>IF($B40="no","",IF((OR(ISBLANK('E. Strategy'!F8),'E. Strategy'!F8="Select answer")),"",'E. Strategy'!F8))</f>
        <v/>
      </c>
      <c r="G40" s="122" t="str">
        <f>IF($B40="no","",IF((OR(ISBLANK('E. Strategy'!G8),'E. Strategy'!G8="Select answer")),"",'E. Strategy'!G8))</f>
        <v/>
      </c>
      <c r="H40" s="122" t="str">
        <f>IF($B40="no","",IF((OR(ISBLANK('E. Strategy'!H8),'E. Strategy'!H8="Select answer")),"",'E. Strategy'!H8))</f>
        <v/>
      </c>
      <c r="I40" s="122" t="str">
        <f>IF($B40="no","",IF((OR(ISBLANK('E. Strategy'!I8),'E. Strategy'!I8="Select answer")),"",'E. Strategy'!I8))</f>
        <v/>
      </c>
      <c r="J40" s="122" t="str">
        <f>IF($B40="no","",IF((OR(ISBLANK('E. Strategy'!J8),'E. Strategy'!J8="Select answer")),"",'E. Strategy'!J8))</f>
        <v/>
      </c>
      <c r="K40" s="122" t="str">
        <f>IF($B40="no","",IF((OR(ISBLANK('E. Strategy'!K8),'E. Strategy'!K8="Select answer")),"",'E. Strategy'!K8))</f>
        <v/>
      </c>
      <c r="L40" s="122" t="str">
        <f>IF($B40="no","",IF((OR(ISBLANK('E. Strategy'!L8),'E. Strategy'!L8="Select answer")),"",'E. Strategy'!L8))</f>
        <v/>
      </c>
      <c r="M40" s="122" t="str">
        <f>IF($B40="no","",IF((OR(ISBLANK('E. Strategy'!M8),'E. Strategy'!M8="Select answer")),"",'E. Strategy'!M8))</f>
        <v/>
      </c>
      <c r="N40" s="122" t="str">
        <f>IF($B40="no","",IF((OR(ISBLANK('E. Strategy'!N8),'E. Strategy'!N8="Select answer")),"",'E. Strategy'!N8))</f>
        <v/>
      </c>
      <c r="O40" s="122" t="str">
        <f>IF($B40="no","",IF((OR(ISBLANK('E. Strategy'!O8),'E. Strategy'!O8="Select answer")),"",'E. Strategy'!O8))</f>
        <v/>
      </c>
      <c r="P40" s="122" t="str">
        <f>IF($B40="no","",IF((OR(ISBLANK('E. Strategy'!P8),'E. Strategy'!P8="Select answer")),"",'E. Strategy'!P8))</f>
        <v/>
      </c>
      <c r="Q40" s="122" t="str">
        <f>IF($B40="no","",IF((OR(ISBLANK('E. Strategy'!Q8),'E. Strategy'!Q8="Select answer")),"",'E. Strategy'!Q8))</f>
        <v/>
      </c>
      <c r="R40" s="122" t="str">
        <f>IF($B40="no","",IF((OR(ISBLANK('E. Strategy'!R8),'E. Strategy'!R8="Select answer")),"",'E. Strategy'!R8))</f>
        <v/>
      </c>
      <c r="S40" s="122" t="str">
        <f>IF($B40="no","",IF((OR(ISBLANK('E. Strategy'!S8),'E. Strategy'!S8="Select answer")),"",'E. Strategy'!S8))</f>
        <v/>
      </c>
      <c r="T40" s="122" t="str">
        <f>IF($B40="no","",IF((OR(ISBLANK('E. Strategy'!T8),'E. Strategy'!T8="Select answer")),"",'E. Strategy'!T8))</f>
        <v/>
      </c>
      <c r="U40" s="122" t="str">
        <f>IF($B40="no","",IF((OR(ISBLANK('E. Strategy'!U8),'E. Strategy'!U8="Select answer")),"",'E. Strategy'!U8))</f>
        <v/>
      </c>
      <c r="V40" s="122" t="str">
        <f>IF($B40="no","",IF((OR(ISBLANK('E. Strategy'!V8),'E. Strategy'!V8="Select answer")),"",'E. Strategy'!V8))</f>
        <v/>
      </c>
      <c r="W40" s="122" t="str">
        <f>IF($B40="no","",IF((OR(ISBLANK('E. Strategy'!W8),'E. Strategy'!W8="Select answer")),"",'E. Strategy'!W8))</f>
        <v/>
      </c>
      <c r="X40" s="122" t="str">
        <f>IF($B40="no","",IF((OR(ISBLANK('E. Strategy'!X8),'E. Strategy'!X8="Select answer")),"",'E. Strategy'!X8))</f>
        <v/>
      </c>
      <c r="Y40" s="122" t="str">
        <f>IF($B40="no","",IF((OR(ISBLANK('E. Strategy'!Y8),'E. Strategy'!Y8="Select answer")),"",'E. Strategy'!Y8))</f>
        <v/>
      </c>
      <c r="Z40" s="122" t="str">
        <f>IF($B40="no","",IF((OR(ISBLANK('E. Strategy'!Z8),'E. Strategy'!Z8="Select answer")),"",'E. Strategy'!Z8))</f>
        <v/>
      </c>
      <c r="AA40" s="122" t="str">
        <f>IF($B40="no","",IF((OR(ISBLANK('E. Strategy'!AA8),'E. Strategy'!AA8="Select answer")),"",'E. Strategy'!AA8))</f>
        <v/>
      </c>
    </row>
    <row r="41" spans="1:27" hidden="1">
      <c r="A41" s="120" t="str">
        <f>'Adapted questions and answers'!$F41</f>
        <v>E8: Is there alignment between the patent and the company's business strategy?</v>
      </c>
      <c r="B41" s="207" t="str">
        <f>'Adapted questions and answers'!$R41</f>
        <v>no</v>
      </c>
      <c r="C41" s="122" t="str">
        <f>IF($B41="no","",IF((OR(ISBLANK('E. Strategy'!C9),'E. Strategy'!C9="Select answer")),"",'E. Strategy'!C9))</f>
        <v/>
      </c>
      <c r="D41" s="122" t="str">
        <f>IF($B41="no","",IF((OR(ISBLANK('E. Strategy'!D9),'E. Strategy'!D9="Select answer")),"",'E. Strategy'!D9))</f>
        <v/>
      </c>
      <c r="E41" s="122" t="str">
        <f>IF($B41="no","",IF((OR(ISBLANK('E. Strategy'!E9),'E. Strategy'!E9="Select answer")),"",'E. Strategy'!E9))</f>
        <v/>
      </c>
      <c r="F41" s="122" t="str">
        <f>IF($B41="no","",IF((OR(ISBLANK('E. Strategy'!F9),'E. Strategy'!F9="Select answer")),"",'E. Strategy'!F9))</f>
        <v/>
      </c>
      <c r="G41" s="122" t="str">
        <f>IF($B41="no","",IF((OR(ISBLANK('E. Strategy'!G9),'E. Strategy'!G9="Select answer")),"",'E. Strategy'!G9))</f>
        <v/>
      </c>
      <c r="H41" s="122" t="str">
        <f>IF($B41="no","",IF((OR(ISBLANK('E. Strategy'!H9),'E. Strategy'!H9="Select answer")),"",'E. Strategy'!H9))</f>
        <v/>
      </c>
      <c r="I41" s="122" t="str">
        <f>IF($B41="no","",IF((OR(ISBLANK('E. Strategy'!I9),'E. Strategy'!I9="Select answer")),"",'E. Strategy'!I9))</f>
        <v/>
      </c>
      <c r="J41" s="122" t="str">
        <f>IF($B41="no","",IF((OR(ISBLANK('E. Strategy'!J9),'E. Strategy'!J9="Select answer")),"",'E. Strategy'!J9))</f>
        <v/>
      </c>
      <c r="K41" s="122" t="str">
        <f>IF($B41="no","",IF((OR(ISBLANK('E. Strategy'!K9),'E. Strategy'!K9="Select answer")),"",'E. Strategy'!K9))</f>
        <v/>
      </c>
      <c r="L41" s="122" t="str">
        <f>IF($B41="no","",IF((OR(ISBLANK('E. Strategy'!L9),'E. Strategy'!L9="Select answer")),"",'E. Strategy'!L9))</f>
        <v/>
      </c>
      <c r="M41" s="122" t="str">
        <f>IF($B41="no","",IF((OR(ISBLANK('E. Strategy'!M9),'E. Strategy'!M9="Select answer")),"",'E. Strategy'!M9))</f>
        <v/>
      </c>
      <c r="N41" s="122" t="str">
        <f>IF($B41="no","",IF((OR(ISBLANK('E. Strategy'!N9),'E. Strategy'!N9="Select answer")),"",'E. Strategy'!N9))</f>
        <v/>
      </c>
      <c r="O41" s="122" t="str">
        <f>IF($B41="no","",IF((OR(ISBLANK('E. Strategy'!O9),'E. Strategy'!O9="Select answer")),"",'E. Strategy'!O9))</f>
        <v/>
      </c>
      <c r="P41" s="122" t="str">
        <f>IF($B41="no","",IF((OR(ISBLANK('E. Strategy'!P9),'E. Strategy'!P9="Select answer")),"",'E. Strategy'!P9))</f>
        <v/>
      </c>
      <c r="Q41" s="122" t="str">
        <f>IF($B41="no","",IF((OR(ISBLANK('E. Strategy'!Q9),'E. Strategy'!Q9="Select answer")),"",'E. Strategy'!Q9))</f>
        <v/>
      </c>
      <c r="R41" s="122" t="str">
        <f>IF($B41="no","",IF((OR(ISBLANK('E. Strategy'!R9),'E. Strategy'!R9="Select answer")),"",'E. Strategy'!R9))</f>
        <v/>
      </c>
      <c r="S41" s="122" t="str">
        <f>IF($B41="no","",IF((OR(ISBLANK('E. Strategy'!S9),'E. Strategy'!S9="Select answer")),"",'E. Strategy'!S9))</f>
        <v/>
      </c>
      <c r="T41" s="122" t="str">
        <f>IF($B41="no","",IF((OR(ISBLANK('E. Strategy'!T9),'E. Strategy'!T9="Select answer")),"",'E. Strategy'!T9))</f>
        <v/>
      </c>
      <c r="U41" s="122" t="str">
        <f>IF($B41="no","",IF((OR(ISBLANK('E. Strategy'!U9),'E. Strategy'!U9="Select answer")),"",'E. Strategy'!U9))</f>
        <v/>
      </c>
      <c r="V41" s="122" t="str">
        <f>IF($B41="no","",IF((OR(ISBLANK('E. Strategy'!V9),'E. Strategy'!V9="Select answer")),"",'E. Strategy'!V9))</f>
        <v/>
      </c>
      <c r="W41" s="122" t="str">
        <f>IF($B41="no","",IF((OR(ISBLANK('E. Strategy'!W9),'E. Strategy'!W9="Select answer")),"",'E. Strategy'!W9))</f>
        <v/>
      </c>
      <c r="X41" s="122" t="str">
        <f>IF($B41="no","",IF((OR(ISBLANK('E. Strategy'!X9),'E. Strategy'!X9="Select answer")),"",'E. Strategy'!X9))</f>
        <v/>
      </c>
      <c r="Y41" s="122" t="str">
        <f>IF($B41="no","",IF((OR(ISBLANK('E. Strategy'!Y9),'E. Strategy'!Y9="Select answer")),"",'E. Strategy'!Y9))</f>
        <v/>
      </c>
      <c r="Z41" s="122" t="str">
        <f>IF($B41="no","",IF((OR(ISBLANK('E. Strategy'!Z9),'E. Strategy'!Z9="Select answer")),"",'E. Strategy'!Z9))</f>
        <v/>
      </c>
      <c r="AA41" s="122" t="str">
        <f>IF($B41="no","",IF((OR(ISBLANK('E. Strategy'!AA9),'E. Strategy'!AA9="Select answer")),"",'E. Strategy'!AA9))</f>
        <v/>
      </c>
    </row>
    <row r="42" spans="1:27" s="42" customFormat="1" ht="15" thickBot="1">
      <c r="A42" s="170"/>
      <c r="N42"/>
      <c r="O42"/>
      <c r="P42"/>
      <c r="Q42"/>
      <c r="R42"/>
      <c r="S42"/>
      <c r="T42"/>
      <c r="U42"/>
      <c r="V42"/>
      <c r="W42"/>
      <c r="X42"/>
      <c r="Y42"/>
      <c r="Z42"/>
      <c r="AA42"/>
    </row>
    <row r="43" spans="1:27" s="42" customFormat="1" ht="15" thickBot="1">
      <c r="A43" s="229" t="s">
        <v>489</v>
      </c>
      <c r="B43" s="230"/>
      <c r="C43" s="171"/>
      <c r="D43" s="172"/>
      <c r="E43" s="172"/>
      <c r="F43" s="172"/>
      <c r="G43" s="172"/>
      <c r="H43" s="172"/>
      <c r="I43" s="172"/>
      <c r="J43" s="172"/>
      <c r="K43" s="172"/>
      <c r="L43" s="172"/>
      <c r="M43" s="172"/>
      <c r="N43" s="97"/>
      <c r="O43" s="97"/>
      <c r="P43" s="97"/>
      <c r="Q43" s="97"/>
      <c r="R43" s="97"/>
      <c r="S43" s="97"/>
      <c r="T43" s="97"/>
      <c r="U43" s="97"/>
      <c r="V43" s="97"/>
      <c r="W43" s="97"/>
      <c r="X43" s="97"/>
      <c r="Y43" s="97"/>
      <c r="Z43" s="97"/>
      <c r="AA43" s="97"/>
    </row>
    <row r="44" spans="1:27">
      <c r="A44" s="20"/>
    </row>
    <row r="45" spans="1:27">
      <c r="A45" s="20"/>
    </row>
    <row r="46" spans="1:27">
      <c r="A46" s="20"/>
    </row>
    <row r="47" spans="1:27">
      <c r="A47" s="20"/>
    </row>
  </sheetData>
  <sheetProtection algorithmName="SHA-512" hashValue="kUR7J7kA7wBBvYQEEjSjzOS2mATFAajnMlruLM8DbGNfgIisjXnQmtCUJRY8in7J7UXfTGqTxUFSMnb8RLyyGg==" saltValue="YY5R2F3Krmkr41RuikMLgQ==" spinCount="100000" sheet="1" objects="1" scenarios="1" formatCells="0" formatColumns="0" formatRows="0" insertColumns="0" sort="0" autoFilter="0"/>
  <protectedRanges>
    <protectedRange sqref="C43:AA43" name="date"/>
  </protectedRanges>
  <autoFilter ref="A1:AA41" xr:uid="{559C4DD4-4C66-445B-8849-F364410FDBF0}">
    <filterColumn colId="1">
      <filters>
        <filter val="yes"/>
      </filters>
    </filterColumn>
  </autoFilter>
  <mergeCells count="1">
    <mergeCell ref="A43:B43"/>
  </mergeCells>
  <phoneticPr fontId="22" type="noConversion"/>
  <conditionalFormatting sqref="C2:AA41">
    <cfRule type="containsText" dxfId="57" priority="25" operator="containsText" text="1 -">
      <formula>NOT(ISERROR(SEARCH("1 -",C2)))</formula>
    </cfRule>
    <cfRule type="containsText" dxfId="56" priority="26" operator="containsText" text="2 -">
      <formula>NOT(ISERROR(SEARCH("2 -",C2)))</formula>
    </cfRule>
    <cfRule type="containsText" dxfId="55" priority="27" operator="containsText" text="3 -">
      <formula>NOT(ISERROR(SEARCH("3 -",C2)))</formula>
    </cfRule>
    <cfRule type="containsText" dxfId="54" priority="28" operator="containsText" text="4 -">
      <formula>NOT(ISERROR(SEARCH("4 -",C2)))</formula>
    </cfRule>
    <cfRule type="containsText" dxfId="53" priority="29" operator="containsText" text="5 -">
      <formula>NOT(ISERROR(SEARCH("5 -",C2)))</formula>
    </cfRule>
  </conditionalFormatting>
  <conditionalFormatting sqref="C14:AA14">
    <cfRule type="expression" dxfId="52" priority="4" stopIfTrue="1">
      <formula>$B$14="no"</formula>
    </cfRule>
  </conditionalFormatting>
  <conditionalFormatting sqref="C20:AA21">
    <cfRule type="expression" dxfId="46" priority="3" stopIfTrue="1">
      <formula>$B20="no"</formula>
    </cfRule>
  </conditionalFormatting>
  <conditionalFormatting sqref="C24:AA24">
    <cfRule type="expression" dxfId="40" priority="2" stopIfTrue="1">
      <formula>$B$24="no"</formula>
    </cfRule>
  </conditionalFormatting>
  <conditionalFormatting sqref="C28:AA31">
    <cfRule type="expression" dxfId="34" priority="1">
      <formula>$B28="no"</formula>
    </cfRule>
  </conditionalFormatting>
  <pageMargins left="0.70866141732283472" right="0.70866141732283472" top="0.74803149606299213" bottom="0.74803149606299213" header="0.31496062992125984" footer="0.31496062992125984"/>
  <pageSetup paperSize="9" fitToWidth="0" orientation="landscape" horizontalDpi="200" verticalDpi="200" r:id="rId1"/>
  <extLst>
    <ext xmlns:x14="http://schemas.microsoft.com/office/spreadsheetml/2009/9/main" uri="{78C0D931-6437-407d-A8EE-F0AAD7539E65}">
      <x14:conditionalFormattings>
        <x14:conditionalFormatting xmlns:xm="http://schemas.microsoft.com/office/excel/2006/main">
          <x14:cfRule type="expression" priority="20" id="{18960598-3047-46B6-86DD-A2E4E6F137C1}">
            <xm:f>Points!C$20=1</xm:f>
            <x14:dxf>
              <font>
                <color auto="1"/>
              </font>
              <fill>
                <patternFill>
                  <bgColor theme="6" tint="0.79998168889431442"/>
                </patternFill>
              </fill>
            </x14:dxf>
          </x14:cfRule>
          <x14:cfRule type="expression" priority="21" id="{FF888092-4F8A-4F08-A9C8-D33E6AF772AA}">
            <xm:f>Points!C$20=2</xm:f>
            <x14:dxf>
              <font>
                <color auto="1"/>
              </font>
              <fill>
                <patternFill>
                  <bgColor theme="6" tint="0.59996337778862885"/>
                </patternFill>
              </fill>
            </x14:dxf>
          </x14:cfRule>
          <x14:cfRule type="expression" priority="22" id="{955C779A-CE59-4957-8FD1-99EA3282AEF1}">
            <xm:f>Points!C$20=3</xm:f>
            <x14:dxf>
              <fill>
                <patternFill>
                  <bgColor theme="6" tint="0.39994506668294322"/>
                </patternFill>
              </fill>
            </x14:dxf>
          </x14:cfRule>
          <x14:cfRule type="expression" priority="23" id="{B4CF736A-DFD1-46C5-BDFA-D4937554C743}">
            <xm:f>Points!C$20=4</xm:f>
            <x14:dxf>
              <fill>
                <patternFill>
                  <bgColor theme="6"/>
                </patternFill>
              </fill>
            </x14:dxf>
          </x14:cfRule>
          <x14:cfRule type="expression" priority="24" id="{062FC420-5F10-47A7-ADFC-4AE02F4B64D1}">
            <xm:f>Points!C$20=5</xm:f>
            <x14:dxf>
              <font>
                <color rgb="FFFFFFFF"/>
              </font>
              <fill>
                <patternFill>
                  <bgColor theme="6" tint="-0.24994659260841701"/>
                </patternFill>
              </fill>
            </x14:dxf>
          </x14:cfRule>
          <xm:sqref>C14:AA14</xm:sqref>
        </x14:conditionalFormatting>
        <x14:conditionalFormatting xmlns:xm="http://schemas.microsoft.com/office/excel/2006/main">
          <x14:cfRule type="expression" priority="15" id="{4D34E9C5-5194-4558-A227-51008B9E9013}">
            <xm:f>Points!C30=1</xm:f>
            <x14:dxf>
              <font>
                <color auto="1"/>
              </font>
              <fill>
                <patternFill>
                  <bgColor theme="6" tint="0.79998168889431442"/>
                </patternFill>
              </fill>
            </x14:dxf>
          </x14:cfRule>
          <x14:cfRule type="expression" priority="16" id="{EEEB102C-8103-4073-8393-0E4D07036AA7}">
            <xm:f>Points!C30=2</xm:f>
            <x14:dxf>
              <font>
                <color auto="1"/>
              </font>
              <fill>
                <patternFill>
                  <bgColor theme="6" tint="0.59996337778862885"/>
                </patternFill>
              </fill>
            </x14:dxf>
          </x14:cfRule>
          <x14:cfRule type="expression" priority="17" id="{E54DFA8F-DE16-4FF4-95C9-3213769717DF}">
            <xm:f>Points!C30=3</xm:f>
            <x14:dxf>
              <fill>
                <patternFill>
                  <bgColor theme="6" tint="0.39994506668294322"/>
                </patternFill>
              </fill>
            </x14:dxf>
          </x14:cfRule>
          <x14:cfRule type="expression" priority="18" id="{D407771F-7E8A-42D5-A7B1-969868BF33F4}">
            <xm:f>Points!C30=4</xm:f>
            <x14:dxf>
              <fill>
                <patternFill>
                  <bgColor theme="6"/>
                </patternFill>
              </fill>
            </x14:dxf>
          </x14:cfRule>
          <x14:cfRule type="expression" priority="19" id="{1CF518A2-5C07-4566-8112-FA33E8FCDF07}">
            <xm:f>Points!C30=5</xm:f>
            <x14:dxf>
              <font>
                <color rgb="FFFFFFFF"/>
              </font>
              <fill>
                <patternFill>
                  <bgColor theme="6" tint="-0.24994659260841701"/>
                </patternFill>
              </fill>
            </x14:dxf>
          </x14:cfRule>
          <xm:sqref>C20:AA21</xm:sqref>
        </x14:conditionalFormatting>
        <x14:conditionalFormatting xmlns:xm="http://schemas.microsoft.com/office/excel/2006/main">
          <x14:cfRule type="expression" priority="10" id="{81BC58CC-A78D-4CD0-9F88-49F99A628C86}">
            <xm:f>Points!C$34=1</xm:f>
            <x14:dxf>
              <font>
                <color auto="1"/>
              </font>
              <fill>
                <patternFill>
                  <bgColor theme="6" tint="0.79998168889431442"/>
                </patternFill>
              </fill>
            </x14:dxf>
          </x14:cfRule>
          <x14:cfRule type="expression" priority="11" id="{1208ABD2-AF3B-4A52-BEF6-B9F682E534A3}">
            <xm:f>Points!C$34=2</xm:f>
            <x14:dxf>
              <font>
                <color auto="1"/>
              </font>
              <fill>
                <patternFill>
                  <bgColor theme="6" tint="0.59996337778862885"/>
                </patternFill>
              </fill>
            </x14:dxf>
          </x14:cfRule>
          <x14:cfRule type="expression" priority="12" id="{AC2390CA-E521-4FB7-BF93-FEBD0D078908}">
            <xm:f>Points!C$34=3</xm:f>
            <x14:dxf>
              <fill>
                <patternFill>
                  <bgColor theme="6" tint="0.39994506668294322"/>
                </patternFill>
              </fill>
            </x14:dxf>
          </x14:cfRule>
          <x14:cfRule type="expression" priority="13" id="{CC497FFA-1A59-4EC8-812D-E7DB8891C6BC}">
            <xm:f>Points!C$34=4</xm:f>
            <x14:dxf>
              <fill>
                <patternFill>
                  <bgColor theme="6"/>
                </patternFill>
              </fill>
            </x14:dxf>
          </x14:cfRule>
          <x14:cfRule type="expression" priority="14" id="{D6128BFC-0195-427B-9327-C49C376711CD}">
            <xm:f>Points!C$34=5</xm:f>
            <x14:dxf>
              <font>
                <color rgb="FFFFFFFF"/>
              </font>
              <fill>
                <patternFill>
                  <bgColor theme="6" tint="-0.24994659260841701"/>
                </patternFill>
              </fill>
            </x14:dxf>
          </x14:cfRule>
          <xm:sqref>C24:AA24</xm:sqref>
        </x14:conditionalFormatting>
        <x14:conditionalFormatting xmlns:xm="http://schemas.microsoft.com/office/excel/2006/main">
          <x14:cfRule type="expression" priority="5" id="{91DC0B01-3CA8-42C6-8E86-E07B430B5DD0}">
            <xm:f>Points!C42=1</xm:f>
            <x14:dxf>
              <font>
                <color auto="1"/>
              </font>
              <fill>
                <patternFill>
                  <bgColor theme="6" tint="0.79998168889431442"/>
                </patternFill>
              </fill>
            </x14:dxf>
          </x14:cfRule>
          <x14:cfRule type="expression" priority="6" id="{88D20669-382F-466B-95BF-913DA619CCAD}">
            <xm:f>Points!C42=2</xm:f>
            <x14:dxf>
              <font>
                <color auto="1"/>
              </font>
              <fill>
                <patternFill>
                  <bgColor theme="6" tint="0.59996337778862885"/>
                </patternFill>
              </fill>
            </x14:dxf>
          </x14:cfRule>
          <x14:cfRule type="expression" priority="7" id="{01208C2A-63D4-48DE-933A-CD9F1CC78821}">
            <xm:f>Points!C42=3</xm:f>
            <x14:dxf>
              <fill>
                <patternFill>
                  <bgColor theme="6" tint="0.39994506668294322"/>
                </patternFill>
              </fill>
            </x14:dxf>
          </x14:cfRule>
          <x14:cfRule type="expression" priority="8" id="{A6A7332F-7750-4896-861D-CE5A618D3F16}">
            <xm:f>Points!C42=4</xm:f>
            <x14:dxf>
              <fill>
                <patternFill>
                  <bgColor theme="6"/>
                </patternFill>
              </fill>
            </x14:dxf>
          </x14:cfRule>
          <x14:cfRule type="expression" priority="9" id="{097A8780-B461-47CD-A3B8-69CE2BD1E6EA}">
            <xm:f>Points!C42=5</xm:f>
            <x14:dxf>
              <font>
                <color rgb="FFFFFFFF"/>
              </font>
              <fill>
                <patternFill>
                  <bgColor theme="6" tint="-0.24994659260841701"/>
                </patternFill>
              </fill>
            </x14:dxf>
          </x14:cfRule>
          <xm:sqref>C28:AA31</xm:sqref>
        </x14:conditionalFormatting>
      </x14:conditionalFormatting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F28B6-6F9A-4BC0-A875-8F89976346DC}">
  <sheetPr filterMode="1">
    <tabColor theme="6" tint="0.39997558519241921"/>
    <pageSetUpPr fitToPage="1"/>
  </sheetPr>
  <dimension ref="A1:AB47"/>
  <sheetViews>
    <sheetView zoomScale="80" zoomScaleNormal="80" workbookViewId="0">
      <pane xSplit="1" ySplit="1" topLeftCell="B4" activePane="bottomRight" state="frozen"/>
      <selection pane="topRight" activeCell="D14" sqref="D14"/>
      <selection pane="bottomLeft" activeCell="D14" sqref="D14"/>
      <selection pane="bottomRight" activeCell="A43" sqref="A43:B43"/>
    </sheetView>
  </sheetViews>
  <sheetFormatPr defaultRowHeight="14.4"/>
  <cols>
    <col min="1" max="1" width="91.109375" customWidth="1"/>
    <col min="2" max="2" width="10.6640625" bestFit="1" customWidth="1"/>
    <col min="3" max="3" width="75" customWidth="1"/>
    <col min="4" max="4" width="86.88671875" bestFit="1" customWidth="1"/>
    <col min="5" max="11" width="10.88671875" bestFit="1" customWidth="1"/>
    <col min="12" max="13" width="11.6640625" bestFit="1" customWidth="1"/>
    <col min="14" max="27" width="11.6640625" hidden="1" customWidth="1"/>
    <col min="28" max="28" width="8.88671875" customWidth="1"/>
  </cols>
  <sheetData>
    <row r="1" spans="1:28">
      <c r="A1" s="69" t="s">
        <v>1462</v>
      </c>
      <c r="B1" s="124" t="s">
        <v>1463</v>
      </c>
      <c r="C1" s="68" t="s">
        <v>856</v>
      </c>
      <c r="D1" s="68" t="s">
        <v>858</v>
      </c>
      <c r="E1" s="68" t="str">
        <f>'A. Legal status'!E$1</f>
        <v>Patent 3</v>
      </c>
      <c r="F1" s="68" t="str">
        <f>'A. Legal status'!F$1</f>
        <v>Patent 4</v>
      </c>
      <c r="G1" s="68" t="str">
        <f>'A. Legal status'!G$1</f>
        <v>Patent 5</v>
      </c>
      <c r="H1" s="68" t="str">
        <f>'A. Legal status'!H$1</f>
        <v>Patent 6</v>
      </c>
      <c r="I1" s="68" t="str">
        <f>'A. Legal status'!I$1</f>
        <v>Patent 7</v>
      </c>
      <c r="J1" s="68" t="str">
        <f>'A. Legal status'!J$1</f>
        <v>Patent 8</v>
      </c>
      <c r="K1" s="68" t="str">
        <f>'A. Legal status'!K$1</f>
        <v>Patent 9</v>
      </c>
      <c r="L1" s="68" t="str">
        <f>'A. Legal status'!L$1</f>
        <v>Patent 10</v>
      </c>
      <c r="M1" s="68" t="str">
        <f>'A. Legal status'!M$1</f>
        <v>Patent 11</v>
      </c>
      <c r="N1" s="68" t="str">
        <f>'A. Legal status'!N$1</f>
        <v>Patent 12</v>
      </c>
      <c r="O1" s="68" t="str">
        <f>'A. Legal status'!O$1</f>
        <v>Patent 13</v>
      </c>
      <c r="P1" s="68" t="str">
        <f>'A. Legal status'!P$1</f>
        <v>Patent 14</v>
      </c>
      <c r="Q1" s="68" t="str">
        <f>'A. Legal status'!Q$1</f>
        <v>Patent 15</v>
      </c>
      <c r="R1" s="68" t="str">
        <f>'A. Legal status'!R$1</f>
        <v>Patent 16</v>
      </c>
      <c r="S1" s="68" t="str">
        <f>'A. Legal status'!S$1</f>
        <v>Patent 17</v>
      </c>
      <c r="T1" s="68" t="str">
        <f>'A. Legal status'!T$1</f>
        <v>Patent 18</v>
      </c>
      <c r="U1" s="68" t="str">
        <f>'A. Legal status'!U$1</f>
        <v>Patent 19</v>
      </c>
      <c r="V1" s="68" t="str">
        <f>'A. Legal status'!V$1</f>
        <v>Patent 20</v>
      </c>
      <c r="W1" s="68" t="str">
        <f>'A. Legal status'!W$1</f>
        <v>Patent 21</v>
      </c>
      <c r="X1" s="68" t="str">
        <f>'A. Legal status'!X$1</f>
        <v>Patent 22</v>
      </c>
      <c r="Y1" s="68" t="str">
        <f>'A. Legal status'!Y$1</f>
        <v>Patent 23</v>
      </c>
      <c r="Z1" s="68" t="str">
        <f>'A. Legal status'!Z$1</f>
        <v>Patent 24</v>
      </c>
      <c r="AA1" s="68" t="str">
        <f>'A. Legal status'!AA$1</f>
        <v>Patent 25</v>
      </c>
    </row>
    <row r="2" spans="1:28" hidden="1">
      <c r="A2" s="206" t="s">
        <v>906</v>
      </c>
      <c r="B2" s="207" t="s">
        <v>1021</v>
      </c>
      <c r="C2" s="70"/>
      <c r="D2" s="70"/>
      <c r="E2" s="70" t="str">
        <f>IF($B2="no","",IF((OR(ISBLANK('A. Legal status'!E2),'A. Legal status'!E2="Select answer")),"",'A. Legal status'!E2))</f>
        <v/>
      </c>
      <c r="F2" s="70" t="str">
        <f>IF($B2="no","",IF((OR(ISBLANK('A. Legal status'!F2),'A. Legal status'!F2="Select answer")),"",'A. Legal status'!F2))</f>
        <v/>
      </c>
      <c r="G2" s="70" t="str">
        <f>IF($B2="no","",IF((OR(ISBLANK('A. Legal status'!G2),'A. Legal status'!G2="Select answer")),"",'A. Legal status'!G2))</f>
        <v/>
      </c>
      <c r="H2" s="70" t="str">
        <f>IF($B2="no","",IF((OR(ISBLANK('A. Legal status'!H2),'A. Legal status'!H2="Select answer")),"",'A. Legal status'!H2))</f>
        <v/>
      </c>
      <c r="I2" s="70" t="str">
        <f>IF($B2="no","",IF((OR(ISBLANK('A. Legal status'!I2),'A. Legal status'!I2="Select answer")),"",'A. Legal status'!I2))</f>
        <v/>
      </c>
      <c r="J2" s="70" t="str">
        <f>IF($B2="no","",IF((OR(ISBLANK('A. Legal status'!J2),'A. Legal status'!J2="Select answer")),"",'A. Legal status'!J2))</f>
        <v/>
      </c>
      <c r="K2" s="70" t="str">
        <f>IF($B2="no","",IF((OR(ISBLANK('A. Legal status'!K2),'A. Legal status'!K2="Select answer")),"",'A. Legal status'!K2))</f>
        <v/>
      </c>
      <c r="L2" s="70" t="str">
        <f>IF($B2="no","",IF((OR(ISBLANK('A. Legal status'!L2),'A. Legal status'!L2="Select answer")),"",'A. Legal status'!L2))</f>
        <v/>
      </c>
      <c r="M2" s="70" t="str">
        <f>IF($B2="no","",IF((OR(ISBLANK('A. Legal status'!M2),'A. Legal status'!M2="Select answer")),"",'A. Legal status'!M2))</f>
        <v/>
      </c>
      <c r="N2" s="70" t="str">
        <f>IF($B2="no","",IF((OR(ISBLANK('A. Legal status'!N2),'A. Legal status'!N2="Select answer")),"",'A. Legal status'!N2))</f>
        <v/>
      </c>
      <c r="O2" s="70" t="str">
        <f>IF($B2="no","",IF((OR(ISBLANK('A. Legal status'!O2),'A. Legal status'!O2="Select answer")),"",'A. Legal status'!O2))</f>
        <v/>
      </c>
      <c r="P2" s="70" t="str">
        <f>IF($B2="no","",IF((OR(ISBLANK('A. Legal status'!P2),'A. Legal status'!P2="Select answer")),"",'A. Legal status'!P2))</f>
        <v/>
      </c>
      <c r="Q2" s="70" t="str">
        <f>IF($B2="no","",IF((OR(ISBLANK('A. Legal status'!Q2),'A. Legal status'!Q2="Select answer")),"",'A. Legal status'!Q2))</f>
        <v/>
      </c>
      <c r="R2" s="70" t="str">
        <f>IF($B2="no","",IF((OR(ISBLANK('A. Legal status'!R2),'A. Legal status'!R2="Select answer")),"",'A. Legal status'!R2))</f>
        <v/>
      </c>
      <c r="S2" s="70" t="str">
        <f>IF($B2="no","",IF((OR(ISBLANK('A. Legal status'!S2),'A. Legal status'!S2="Select answer")),"",'A. Legal status'!S2))</f>
        <v/>
      </c>
      <c r="T2" s="70" t="str">
        <f>IF($B2="no","",IF((OR(ISBLANK('A. Legal status'!T2),'A. Legal status'!T2="Select answer")),"",'A. Legal status'!T2))</f>
        <v/>
      </c>
      <c r="U2" s="70" t="str">
        <f>IF($B2="no","",IF((OR(ISBLANK('A. Legal status'!U2),'A. Legal status'!U2="Select answer")),"",'A. Legal status'!U2))</f>
        <v/>
      </c>
      <c r="V2" s="70" t="str">
        <f>IF($B2="no","",IF((OR(ISBLANK('A. Legal status'!V2),'A. Legal status'!V2="Select answer")),"",'A. Legal status'!V2))</f>
        <v/>
      </c>
      <c r="W2" s="70" t="str">
        <f>IF($B2="no","",IF((OR(ISBLANK('A. Legal status'!W2),'A. Legal status'!W2="Select answer")),"",'A. Legal status'!W2))</f>
        <v/>
      </c>
      <c r="X2" s="70" t="str">
        <f>IF($B2="no","",IF((OR(ISBLANK('A. Legal status'!X2),'A. Legal status'!X2="Select answer")),"",'A. Legal status'!X2))</f>
        <v/>
      </c>
      <c r="Y2" s="70" t="str">
        <f>IF($B2="no","",IF((OR(ISBLANK('A. Legal status'!Y2),'A. Legal status'!Y2="Select answer")),"",'A. Legal status'!Y2))</f>
        <v/>
      </c>
      <c r="Z2" s="70" t="str">
        <f>IF($B2="no","",IF((OR(ISBLANK('A. Legal status'!Z2),'A. Legal status'!Z2="Select answer")),"",'A. Legal status'!Z2))</f>
        <v/>
      </c>
      <c r="AA2" s="70" t="str">
        <f>IF($B2="no","",IF((OR(ISBLANK('A. Legal status'!AA2),'A. Legal status'!AA2="Select answer")),"",'A. Legal status'!AA2))</f>
        <v/>
      </c>
    </row>
    <row r="3" spans="1:28" hidden="1">
      <c r="A3" s="206" t="s">
        <v>913</v>
      </c>
      <c r="B3" s="207" t="s">
        <v>1021</v>
      </c>
      <c r="C3" s="70"/>
      <c r="D3" s="70"/>
      <c r="E3" s="70" t="str">
        <f>IF($B3="no","",IF((OR(ISBLANK('A. Legal status'!E3),'A. Legal status'!E3="Select answer")),"",'A. Legal status'!E3))</f>
        <v/>
      </c>
      <c r="F3" s="70" t="str">
        <f>IF($B3="no","",IF((OR(ISBLANK('A. Legal status'!F3),'A. Legal status'!F3="Select answer")),"",'A. Legal status'!F3))</f>
        <v/>
      </c>
      <c r="G3" s="70" t="str">
        <f>IF($B3="no","",IF((OR(ISBLANK('A. Legal status'!G3),'A. Legal status'!G3="Select answer")),"",'A. Legal status'!G3))</f>
        <v/>
      </c>
      <c r="H3" s="70" t="str">
        <f>IF($B3="no","",IF((OR(ISBLANK('A. Legal status'!H3),'A. Legal status'!H3="Select answer")),"",'A. Legal status'!H3))</f>
        <v/>
      </c>
      <c r="I3" s="70" t="str">
        <f>IF($B3="no","",IF((OR(ISBLANK('A. Legal status'!I3),'A. Legal status'!I3="Select answer")),"",'A. Legal status'!I3))</f>
        <v/>
      </c>
      <c r="J3" s="70" t="str">
        <f>IF($B3="no","",IF((OR(ISBLANK('A. Legal status'!J3),'A. Legal status'!J3="Select answer")),"",'A. Legal status'!J3))</f>
        <v/>
      </c>
      <c r="K3" s="70" t="str">
        <f>IF($B3="no","",IF((OR(ISBLANK('A. Legal status'!K3),'A. Legal status'!K3="Select answer")),"",'A. Legal status'!K3))</f>
        <v/>
      </c>
      <c r="L3" s="70" t="str">
        <f>IF($B3="no","",IF((OR(ISBLANK('A. Legal status'!L3),'A. Legal status'!L3="Select answer")),"",'A. Legal status'!L3))</f>
        <v/>
      </c>
      <c r="M3" s="70" t="str">
        <f>IF($B3="no","",IF((OR(ISBLANK('A. Legal status'!M3),'A. Legal status'!M3="Select answer")),"",'A. Legal status'!M3))</f>
        <v/>
      </c>
      <c r="N3" s="70" t="str">
        <f>IF($B3="no","",IF((OR(ISBLANK('A. Legal status'!N3),'A. Legal status'!N3="Select answer")),"",'A. Legal status'!N3))</f>
        <v/>
      </c>
      <c r="O3" s="70" t="str">
        <f>IF($B3="no","",IF((OR(ISBLANK('A. Legal status'!O3),'A. Legal status'!O3="Select answer")),"",'A. Legal status'!O3))</f>
        <v/>
      </c>
      <c r="P3" s="70" t="str">
        <f>IF($B3="no","",IF((OR(ISBLANK('A. Legal status'!P3),'A. Legal status'!P3="Select answer")),"",'A. Legal status'!P3))</f>
        <v/>
      </c>
      <c r="Q3" s="70" t="str">
        <f>IF($B3="no","",IF((OR(ISBLANK('A. Legal status'!Q3),'A. Legal status'!Q3="Select answer")),"",'A. Legal status'!Q3))</f>
        <v/>
      </c>
      <c r="R3" s="70" t="str">
        <f>IF($B3="no","",IF((OR(ISBLANK('A. Legal status'!R3),'A. Legal status'!R3="Select answer")),"",'A. Legal status'!R3))</f>
        <v/>
      </c>
      <c r="S3" s="70" t="str">
        <f>IF($B3="no","",IF((OR(ISBLANK('A. Legal status'!S3),'A. Legal status'!S3="Select answer")),"",'A. Legal status'!S3))</f>
        <v/>
      </c>
      <c r="T3" s="70" t="str">
        <f>IF($B3="no","",IF((OR(ISBLANK('A. Legal status'!T3),'A. Legal status'!T3="Select answer")),"",'A. Legal status'!T3))</f>
        <v/>
      </c>
      <c r="U3" s="70" t="str">
        <f>IF($B3="no","",IF((OR(ISBLANK('A. Legal status'!U3),'A. Legal status'!U3="Select answer")),"",'A. Legal status'!U3))</f>
        <v/>
      </c>
      <c r="V3" s="70" t="str">
        <f>IF($B3="no","",IF((OR(ISBLANK('A. Legal status'!V3),'A. Legal status'!V3="Select answer")),"",'A. Legal status'!V3))</f>
        <v/>
      </c>
      <c r="W3" s="70" t="str">
        <f>IF($B3="no","",IF((OR(ISBLANK('A. Legal status'!W3),'A. Legal status'!W3="Select answer")),"",'A. Legal status'!W3))</f>
        <v/>
      </c>
      <c r="X3" s="70" t="str">
        <f>IF($B3="no","",IF((OR(ISBLANK('A. Legal status'!X3),'A. Legal status'!X3="Select answer")),"",'A. Legal status'!X3))</f>
        <v/>
      </c>
      <c r="Y3" s="70" t="str">
        <f>IF($B3="no","",IF((OR(ISBLANK('A. Legal status'!Y3),'A. Legal status'!Y3="Select answer")),"",'A. Legal status'!Y3))</f>
        <v/>
      </c>
      <c r="Z3" s="70" t="str">
        <f>IF($B3="no","",IF((OR(ISBLANK('A. Legal status'!Z3),'A. Legal status'!Z3="Select answer")),"",'A. Legal status'!Z3))</f>
        <v/>
      </c>
      <c r="AA3" s="70" t="str">
        <f>IF($B3="no","",IF((OR(ISBLANK('A. Legal status'!AA3),'A. Legal status'!AA3="Select answer")),"",'A. Legal status'!AA3))</f>
        <v/>
      </c>
    </row>
    <row r="4" spans="1:28" s="42" customFormat="1">
      <c r="A4" s="208" t="s">
        <v>918</v>
      </c>
      <c r="B4" s="209" t="s">
        <v>1019</v>
      </c>
      <c r="C4" s="164" t="s">
        <v>1464</v>
      </c>
      <c r="D4" s="164" t="s">
        <v>1465</v>
      </c>
      <c r="E4" s="164" t="str">
        <f>IF($B4="no","",IF((OR(ISBLANK('A. Legal status'!E4),'A. Legal status'!E4="Select answer")),"",'A. Legal status'!E4))</f>
        <v/>
      </c>
      <c r="F4" s="164" t="str">
        <f>IF($B4="no","",IF((OR(ISBLANK('A. Legal status'!F4),'A. Legal status'!F4="Select answer")),"",'A. Legal status'!F4))</f>
        <v/>
      </c>
      <c r="G4" s="164" t="str">
        <f>IF($B4="no","",IF((OR(ISBLANK('A. Legal status'!G4),'A. Legal status'!G4="Select answer")),"",'A. Legal status'!G4))</f>
        <v/>
      </c>
      <c r="H4" s="164" t="str">
        <f>IF($B4="no","",IF((OR(ISBLANK('A. Legal status'!H4),'A. Legal status'!H4="Select answer")),"",'A. Legal status'!H4))</f>
        <v/>
      </c>
      <c r="I4" s="164" t="str">
        <f>IF($B4="no","",IF((OR(ISBLANK('A. Legal status'!I4),'A. Legal status'!I4="Select answer")),"",'A. Legal status'!I4))</f>
        <v/>
      </c>
      <c r="J4" s="164" t="str">
        <f>IF($B4="no","",IF((OR(ISBLANK('A. Legal status'!J4),'A. Legal status'!J4="Select answer")),"",'A. Legal status'!J4))</f>
        <v/>
      </c>
      <c r="K4" s="164" t="str">
        <f>IF($B4="no","",IF((OR(ISBLANK('A. Legal status'!K4),'A. Legal status'!K4="Select answer")),"",'A. Legal status'!K4))</f>
        <v/>
      </c>
      <c r="L4" s="164" t="str">
        <f>IF($B4="no","",IF((OR(ISBLANK('A. Legal status'!L4),'A. Legal status'!L4="Select answer")),"",'A. Legal status'!L4))</f>
        <v/>
      </c>
      <c r="M4" s="164" t="str">
        <f>IF($B4="no","",IF((OR(ISBLANK('A. Legal status'!M4),'A. Legal status'!M4="Select answer")),"",'A. Legal status'!M4))</f>
        <v/>
      </c>
      <c r="N4" s="70" t="str">
        <f>IF($B4="no","",IF((OR(ISBLANK('A. Legal status'!N4),'A. Legal status'!N4="Select answer")),"",'A. Legal status'!N4))</f>
        <v/>
      </c>
      <c r="O4" s="70" t="str">
        <f>IF($B4="no","",IF((OR(ISBLANK('A. Legal status'!O4),'A. Legal status'!O4="Select answer")),"",'A. Legal status'!O4))</f>
        <v/>
      </c>
      <c r="P4" s="70" t="str">
        <f>IF($B4="no","",IF((OR(ISBLANK('A. Legal status'!P4),'A. Legal status'!P4="Select answer")),"",'A. Legal status'!P4))</f>
        <v/>
      </c>
      <c r="Q4" s="70" t="str">
        <f>IF($B4="no","",IF((OR(ISBLANK('A. Legal status'!Q4),'A. Legal status'!Q4="Select answer")),"",'A. Legal status'!Q4))</f>
        <v/>
      </c>
      <c r="R4" s="70" t="str">
        <f>IF($B4="no","",IF((OR(ISBLANK('A. Legal status'!R4),'A. Legal status'!R4="Select answer")),"",'A. Legal status'!R4))</f>
        <v/>
      </c>
      <c r="S4" s="70" t="str">
        <f>IF($B4="no","",IF((OR(ISBLANK('A. Legal status'!S4),'A. Legal status'!S4="Select answer")),"",'A. Legal status'!S4))</f>
        <v/>
      </c>
      <c r="T4" s="70" t="str">
        <f>IF($B4="no","",IF((OR(ISBLANK('A. Legal status'!T4),'A. Legal status'!T4="Select answer")),"",'A. Legal status'!T4))</f>
        <v/>
      </c>
      <c r="U4" s="70" t="str">
        <f>IF($B4="no","",IF((OR(ISBLANK('A. Legal status'!U4),'A. Legal status'!U4="Select answer")),"",'A. Legal status'!U4))</f>
        <v/>
      </c>
      <c r="V4" s="70" t="str">
        <f>IF($B4="no","",IF((OR(ISBLANK('A. Legal status'!V4),'A. Legal status'!V4="Select answer")),"",'A. Legal status'!V4))</f>
        <v/>
      </c>
      <c r="W4" s="70" t="str">
        <f>IF($B4="no","",IF((OR(ISBLANK('A. Legal status'!W4),'A. Legal status'!W4="Select answer")),"",'A. Legal status'!W4))</f>
        <v/>
      </c>
      <c r="X4" s="70" t="str">
        <f>IF($B4="no","",IF((OR(ISBLANK('A. Legal status'!X4),'A. Legal status'!X4="Select answer")),"",'A. Legal status'!X4))</f>
        <v/>
      </c>
      <c r="Y4" s="70" t="str">
        <f>IF($B4="no","",IF((OR(ISBLANK('A. Legal status'!Y4),'A. Legal status'!Y4="Select answer")),"",'A. Legal status'!Y4))</f>
        <v/>
      </c>
      <c r="Z4" s="70" t="str">
        <f>IF($B4="no","",IF((OR(ISBLANK('A. Legal status'!Z4),'A. Legal status'!Z4="Select answer")),"",'A. Legal status'!Z4))</f>
        <v/>
      </c>
      <c r="AA4" s="70" t="str">
        <f>IF($B4="no","",IF((OR(ISBLANK('A. Legal status'!AA4),'A. Legal status'!AA4="Select answer")),"",'A. Legal status'!AA4))</f>
        <v/>
      </c>
      <c r="AB4" s="165"/>
    </row>
    <row r="5" spans="1:28" s="42" customFormat="1">
      <c r="A5" s="208" t="s">
        <v>923</v>
      </c>
      <c r="B5" s="209" t="s">
        <v>1019</v>
      </c>
      <c r="C5" s="164" t="s">
        <v>1466</v>
      </c>
      <c r="D5" s="164" t="s">
        <v>1466</v>
      </c>
      <c r="E5" s="164" t="str">
        <f>IF($B5="no","",IF((OR(ISBLANK('A. Legal status'!E5),'A. Legal status'!E5="Select answer")),"",'A. Legal status'!E5))</f>
        <v/>
      </c>
      <c r="F5" s="164" t="str">
        <f>IF($B5="no","",IF((OR(ISBLANK('A. Legal status'!F5),'A. Legal status'!F5="Select answer")),"",'A. Legal status'!F5))</f>
        <v/>
      </c>
      <c r="G5" s="164" t="str">
        <f>IF($B5="no","",IF((OR(ISBLANK('A. Legal status'!G5),'A. Legal status'!G5="Select answer")),"",'A. Legal status'!G5))</f>
        <v/>
      </c>
      <c r="H5" s="164" t="str">
        <f>IF($B5="no","",IF((OR(ISBLANK('A. Legal status'!H5),'A. Legal status'!H5="Select answer")),"",'A. Legal status'!H5))</f>
        <v/>
      </c>
      <c r="I5" s="164" t="str">
        <f>IF($B5="no","",IF((OR(ISBLANK('A. Legal status'!I5),'A. Legal status'!I5="Select answer")),"",'A. Legal status'!I5))</f>
        <v/>
      </c>
      <c r="J5" s="164" t="str">
        <f>IF($B5="no","",IF((OR(ISBLANK('A. Legal status'!J5),'A. Legal status'!J5="Select answer")),"",'A. Legal status'!J5))</f>
        <v/>
      </c>
      <c r="K5" s="164" t="str">
        <f>IF($B5="no","",IF((OR(ISBLANK('A. Legal status'!K5),'A. Legal status'!K5="Select answer")),"",'A. Legal status'!K5))</f>
        <v/>
      </c>
      <c r="L5" s="164" t="str">
        <f>IF($B5="no","",IF((OR(ISBLANK('A. Legal status'!L5),'A. Legal status'!L5="Select answer")),"",'A. Legal status'!L5))</f>
        <v/>
      </c>
      <c r="M5" s="164" t="str">
        <f>IF($B5="no","",IF((OR(ISBLANK('A. Legal status'!M5),'A. Legal status'!M5="Select answer")),"",'A. Legal status'!M5))</f>
        <v/>
      </c>
      <c r="N5" s="70" t="str">
        <f>IF($B5="no","",IF((OR(ISBLANK('A. Legal status'!N5),'A. Legal status'!N5="Select answer")),"",'A. Legal status'!N5))</f>
        <v/>
      </c>
      <c r="O5" s="70" t="str">
        <f>IF($B5="no","",IF((OR(ISBLANK('A. Legal status'!O5),'A. Legal status'!O5="Select answer")),"",'A. Legal status'!O5))</f>
        <v/>
      </c>
      <c r="P5" s="70" t="str">
        <f>IF($B5="no","",IF((OR(ISBLANK('A. Legal status'!P5),'A. Legal status'!P5="Select answer")),"",'A. Legal status'!P5))</f>
        <v/>
      </c>
      <c r="Q5" s="70" t="str">
        <f>IF($B5="no","",IF((OR(ISBLANK('A. Legal status'!Q5),'A. Legal status'!Q5="Select answer")),"",'A. Legal status'!Q5))</f>
        <v/>
      </c>
      <c r="R5" s="70" t="str">
        <f>IF($B5="no","",IF((OR(ISBLANK('A. Legal status'!R5),'A. Legal status'!R5="Select answer")),"",'A. Legal status'!R5))</f>
        <v/>
      </c>
      <c r="S5" s="70" t="str">
        <f>IF($B5="no","",IF((OR(ISBLANK('A. Legal status'!S5),'A. Legal status'!S5="Select answer")),"",'A. Legal status'!S5))</f>
        <v/>
      </c>
      <c r="T5" s="70" t="str">
        <f>IF($B5="no","",IF((OR(ISBLANK('A. Legal status'!T5),'A. Legal status'!T5="Select answer")),"",'A. Legal status'!T5))</f>
        <v/>
      </c>
      <c r="U5" s="70" t="str">
        <f>IF($B5="no","",IF((OR(ISBLANK('A. Legal status'!U5),'A. Legal status'!U5="Select answer")),"",'A. Legal status'!U5))</f>
        <v/>
      </c>
      <c r="V5" s="70" t="str">
        <f>IF($B5="no","",IF((OR(ISBLANK('A. Legal status'!V5),'A. Legal status'!V5="Select answer")),"",'A. Legal status'!V5))</f>
        <v/>
      </c>
      <c r="W5" s="70" t="str">
        <f>IF($B5="no","",IF((OR(ISBLANK('A. Legal status'!W5),'A. Legal status'!W5="Select answer")),"",'A. Legal status'!W5))</f>
        <v/>
      </c>
      <c r="X5" s="70" t="str">
        <f>IF($B5="no","",IF((OR(ISBLANK('A. Legal status'!X5),'A. Legal status'!X5="Select answer")),"",'A. Legal status'!X5))</f>
        <v/>
      </c>
      <c r="Y5" s="70" t="str">
        <f>IF($B5="no","",IF((OR(ISBLANK('A. Legal status'!Y5),'A. Legal status'!Y5="Select answer")),"",'A. Legal status'!Y5))</f>
        <v/>
      </c>
      <c r="Z5" s="70" t="str">
        <f>IF($B5="no","",IF((OR(ISBLANK('A. Legal status'!Z5),'A. Legal status'!Z5="Select answer")),"",'A. Legal status'!Z5))</f>
        <v/>
      </c>
      <c r="AA5" s="70" t="str">
        <f>IF($B5="no","",IF((OR(ISBLANK('A. Legal status'!AA5),'A. Legal status'!AA5="Select answer")),"",'A. Legal status'!AA5))</f>
        <v/>
      </c>
      <c r="AB5" s="165"/>
    </row>
    <row r="6" spans="1:28" s="42" customFormat="1">
      <c r="A6" s="208" t="s">
        <v>927</v>
      </c>
      <c r="B6" s="209" t="s">
        <v>1019</v>
      </c>
      <c r="C6" s="164" t="s">
        <v>1467</v>
      </c>
      <c r="D6" s="164" t="s">
        <v>1468</v>
      </c>
      <c r="E6" s="164" t="str">
        <f>IF($B6="no","",IF((OR(ISBLANK('A. Legal status'!E6),'A. Legal status'!E6="Select answer")),"",'A. Legal status'!E6))</f>
        <v/>
      </c>
      <c r="F6" s="164" t="str">
        <f>IF($B6="no","",IF((OR(ISBLANK('A. Legal status'!F6),'A. Legal status'!F6="Select answer")),"",'A. Legal status'!F6))</f>
        <v/>
      </c>
      <c r="G6" s="164" t="str">
        <f>IF($B6="no","",IF((OR(ISBLANK('A. Legal status'!G6),'A. Legal status'!G6="Select answer")),"",'A. Legal status'!G6))</f>
        <v/>
      </c>
      <c r="H6" s="164" t="str">
        <f>IF($B6="no","",IF((OR(ISBLANK('A. Legal status'!H6),'A. Legal status'!H6="Select answer")),"",'A. Legal status'!H6))</f>
        <v/>
      </c>
      <c r="I6" s="164" t="str">
        <f>IF($B6="no","",IF((OR(ISBLANK('A. Legal status'!I6),'A. Legal status'!I6="Select answer")),"",'A. Legal status'!I6))</f>
        <v/>
      </c>
      <c r="J6" s="164" t="str">
        <f>IF($B6="no","",IF((OR(ISBLANK('A. Legal status'!J6),'A. Legal status'!J6="Select answer")),"",'A. Legal status'!J6))</f>
        <v/>
      </c>
      <c r="K6" s="164" t="str">
        <f>IF($B6="no","",IF((OR(ISBLANK('A. Legal status'!K6),'A. Legal status'!K6="Select answer")),"",'A. Legal status'!K6))</f>
        <v/>
      </c>
      <c r="L6" s="164" t="str">
        <f>IF($B6="no","",IF((OR(ISBLANK('A. Legal status'!L6),'A. Legal status'!L6="Select answer")),"",'A. Legal status'!L6))</f>
        <v/>
      </c>
      <c r="M6" s="164" t="str">
        <f>IF($B6="no","",IF((OR(ISBLANK('A. Legal status'!M6),'A. Legal status'!M6="Select answer")),"",'A. Legal status'!M6))</f>
        <v/>
      </c>
      <c r="N6" s="70" t="str">
        <f>IF($B6="no","",IF((OR(ISBLANK('A. Legal status'!N6),'A. Legal status'!N6="Select answer")),"",'A. Legal status'!N6))</f>
        <v/>
      </c>
      <c r="O6" s="70" t="str">
        <f>IF($B6="no","",IF((OR(ISBLANK('A. Legal status'!O6),'A. Legal status'!O6="Select answer")),"",'A. Legal status'!O6))</f>
        <v/>
      </c>
      <c r="P6" s="70" t="str">
        <f>IF($B6="no","",IF((OR(ISBLANK('A. Legal status'!P6),'A. Legal status'!P6="Select answer")),"",'A. Legal status'!P6))</f>
        <v/>
      </c>
      <c r="Q6" s="70" t="str">
        <f>IF($B6="no","",IF((OR(ISBLANK('A. Legal status'!Q6),'A. Legal status'!Q6="Select answer")),"",'A. Legal status'!Q6))</f>
        <v/>
      </c>
      <c r="R6" s="70" t="str">
        <f>IF($B6="no","",IF((OR(ISBLANK('A. Legal status'!R6),'A. Legal status'!R6="Select answer")),"",'A. Legal status'!R6))</f>
        <v/>
      </c>
      <c r="S6" s="70" t="str">
        <f>IF($B6="no","",IF((OR(ISBLANK('A. Legal status'!S6),'A. Legal status'!S6="Select answer")),"",'A. Legal status'!S6))</f>
        <v/>
      </c>
      <c r="T6" s="70" t="str">
        <f>IF($B6="no","",IF((OR(ISBLANK('A. Legal status'!T6),'A. Legal status'!T6="Select answer")),"",'A. Legal status'!T6))</f>
        <v/>
      </c>
      <c r="U6" s="70" t="str">
        <f>IF($B6="no","",IF((OR(ISBLANK('A. Legal status'!U6),'A. Legal status'!U6="Select answer")),"",'A. Legal status'!U6))</f>
        <v/>
      </c>
      <c r="V6" s="70" t="str">
        <f>IF($B6="no","",IF((OR(ISBLANK('A. Legal status'!V6),'A. Legal status'!V6="Select answer")),"",'A. Legal status'!V6))</f>
        <v/>
      </c>
      <c r="W6" s="70" t="str">
        <f>IF($B6="no","",IF((OR(ISBLANK('A. Legal status'!W6),'A. Legal status'!W6="Select answer")),"",'A. Legal status'!W6))</f>
        <v/>
      </c>
      <c r="X6" s="70" t="str">
        <f>IF($B6="no","",IF((OR(ISBLANK('A. Legal status'!X6),'A. Legal status'!X6="Select answer")),"",'A. Legal status'!X6))</f>
        <v/>
      </c>
      <c r="Y6" s="70" t="str">
        <f>IF($B6="no","",IF((OR(ISBLANK('A. Legal status'!Y6),'A. Legal status'!Y6="Select answer")),"",'A. Legal status'!Y6))</f>
        <v/>
      </c>
      <c r="Z6" s="70" t="str">
        <f>IF($B6="no","",IF((OR(ISBLANK('A. Legal status'!Z6),'A. Legal status'!Z6="Select answer")),"",'A. Legal status'!Z6))</f>
        <v/>
      </c>
      <c r="AA6" s="70" t="str">
        <f>IF($B6="no","",IF((OR(ISBLANK('A. Legal status'!AA6),'A. Legal status'!AA6="Select answer")),"",'A. Legal status'!AA6))</f>
        <v/>
      </c>
      <c r="AB6" s="165"/>
    </row>
    <row r="7" spans="1:28" hidden="1">
      <c r="A7" s="206" t="s">
        <v>932</v>
      </c>
      <c r="B7" s="207" t="s">
        <v>1021</v>
      </c>
      <c r="C7" s="70"/>
      <c r="D7" s="70"/>
      <c r="E7" s="70" t="str">
        <f>IF($B7="no","",IF((OR(ISBLANK('A. Legal status'!E7),'A. Legal status'!E7="Select answer")),"",'A. Legal status'!E7))</f>
        <v/>
      </c>
      <c r="F7" s="70" t="str">
        <f>IF($B7="no","",IF((OR(ISBLANK('A. Legal status'!F7),'A. Legal status'!F7="Select answer")),"",'A. Legal status'!F7))</f>
        <v/>
      </c>
      <c r="G7" s="70" t="str">
        <f>IF($B7="no","",IF((OR(ISBLANK('A. Legal status'!G7),'A. Legal status'!G7="Select answer")),"",'A. Legal status'!G7))</f>
        <v/>
      </c>
      <c r="H7" s="70" t="str">
        <f>IF($B7="no","",IF((OR(ISBLANK('A. Legal status'!H7),'A. Legal status'!H7="Select answer")),"",'A. Legal status'!H7))</f>
        <v/>
      </c>
      <c r="I7" s="70" t="str">
        <f>IF($B7="no","",IF((OR(ISBLANK('A. Legal status'!I7),'A. Legal status'!I7="Select answer")),"",'A. Legal status'!I7))</f>
        <v/>
      </c>
      <c r="J7" s="70" t="str">
        <f>IF($B7="no","",IF((OR(ISBLANK('A. Legal status'!J7),'A. Legal status'!J7="Select answer")),"",'A. Legal status'!J7))</f>
        <v/>
      </c>
      <c r="K7" s="70" t="str">
        <f>IF($B7="no","",IF((OR(ISBLANK('A. Legal status'!K7),'A. Legal status'!K7="Select answer")),"",'A. Legal status'!K7))</f>
        <v/>
      </c>
      <c r="L7" s="70" t="str">
        <f>IF($B7="no","",IF((OR(ISBLANK('A. Legal status'!L7),'A. Legal status'!L7="Select answer")),"",'A. Legal status'!L7))</f>
        <v/>
      </c>
      <c r="M7" s="70" t="str">
        <f>IF($B7="no","",IF((OR(ISBLANK('A. Legal status'!M7),'A. Legal status'!M7="Select answer")),"",'A. Legal status'!M7))</f>
        <v/>
      </c>
      <c r="N7" s="70" t="str">
        <f>IF($B7="no","",IF((OR(ISBLANK('A. Legal status'!N7),'A. Legal status'!N7="Select answer")),"",'A. Legal status'!N7))</f>
        <v/>
      </c>
      <c r="O7" s="70" t="str">
        <f>IF($B7="no","",IF((OR(ISBLANK('A. Legal status'!O7),'A. Legal status'!O7="Select answer")),"",'A. Legal status'!O7))</f>
        <v/>
      </c>
      <c r="P7" s="70" t="str">
        <f>IF($B7="no","",IF((OR(ISBLANK('A. Legal status'!P7),'A. Legal status'!P7="Select answer")),"",'A. Legal status'!P7))</f>
        <v/>
      </c>
      <c r="Q7" s="70" t="str">
        <f>IF($B7="no","",IF((OR(ISBLANK('A. Legal status'!Q7),'A. Legal status'!Q7="Select answer")),"",'A. Legal status'!Q7))</f>
        <v/>
      </c>
      <c r="R7" s="70" t="str">
        <f>IF($B7="no","",IF((OR(ISBLANK('A. Legal status'!R7),'A. Legal status'!R7="Select answer")),"",'A. Legal status'!R7))</f>
        <v/>
      </c>
      <c r="S7" s="70" t="str">
        <f>IF($B7="no","",IF((OR(ISBLANK('A. Legal status'!S7),'A. Legal status'!S7="Select answer")),"",'A. Legal status'!S7))</f>
        <v/>
      </c>
      <c r="T7" s="70" t="str">
        <f>IF($B7="no","",IF((OR(ISBLANK('A. Legal status'!T7),'A. Legal status'!T7="Select answer")),"",'A. Legal status'!T7))</f>
        <v/>
      </c>
      <c r="U7" s="70" t="str">
        <f>IF($B7="no","",IF((OR(ISBLANK('A. Legal status'!U7),'A. Legal status'!U7="Select answer")),"",'A. Legal status'!U7))</f>
        <v/>
      </c>
      <c r="V7" s="70" t="str">
        <f>IF($B7="no","",IF((OR(ISBLANK('A. Legal status'!V7),'A. Legal status'!V7="Select answer")),"",'A. Legal status'!V7))</f>
        <v/>
      </c>
      <c r="W7" s="70" t="str">
        <f>IF($B7="no","",IF((OR(ISBLANK('A. Legal status'!W7),'A. Legal status'!W7="Select answer")),"",'A. Legal status'!W7))</f>
        <v/>
      </c>
      <c r="X7" s="70" t="str">
        <f>IF($B7="no","",IF((OR(ISBLANK('A. Legal status'!X7),'A. Legal status'!X7="Select answer")),"",'A. Legal status'!X7))</f>
        <v/>
      </c>
      <c r="Y7" s="70" t="str">
        <f>IF($B7="no","",IF((OR(ISBLANK('A. Legal status'!Y7),'A. Legal status'!Y7="Select answer")),"",'A. Legal status'!Y7))</f>
        <v/>
      </c>
      <c r="Z7" s="70" t="str">
        <f>IF($B7="no","",IF((OR(ISBLANK('A. Legal status'!Z7),'A. Legal status'!Z7="Select answer")),"",'A. Legal status'!Z7))</f>
        <v/>
      </c>
      <c r="AA7" s="70" t="str">
        <f>IF($B7="no","",IF((OR(ISBLANK('A. Legal status'!AA7),'A. Legal status'!AA7="Select answer")),"",'A. Legal status'!AA7))</f>
        <v/>
      </c>
    </row>
    <row r="8" spans="1:28" hidden="1">
      <c r="A8" s="206" t="s">
        <v>937</v>
      </c>
      <c r="B8" s="207" t="s">
        <v>1021</v>
      </c>
      <c r="C8" s="121"/>
      <c r="D8" s="121"/>
      <c r="E8" s="121" t="str">
        <f>IF($B8="no","",IF((OR(ISBLANK('A. Legal status'!E8),'A. Legal status'!E8="Select answer")),"",'A. Legal status'!E8))</f>
        <v/>
      </c>
      <c r="F8" s="121" t="str">
        <f>IF($B8="no","",IF((OR(ISBLANK('A. Legal status'!F8),'A. Legal status'!F8="Select answer")),"",'A. Legal status'!F8))</f>
        <v/>
      </c>
      <c r="G8" s="121" t="str">
        <f>IF($B8="no","",IF((OR(ISBLANK('A. Legal status'!G8),'A. Legal status'!G8="Select answer")),"",'A. Legal status'!G8))</f>
        <v/>
      </c>
      <c r="H8" s="121" t="str">
        <f>IF($B8="no","",IF((OR(ISBLANK('A. Legal status'!H8),'A. Legal status'!H8="Select answer")),"",'A. Legal status'!H8))</f>
        <v/>
      </c>
      <c r="I8" s="121" t="str">
        <f>IF($B8="no","",IF((OR(ISBLANK('A. Legal status'!I8),'A. Legal status'!I8="Select answer")),"",'A. Legal status'!I8))</f>
        <v/>
      </c>
      <c r="J8" s="121" t="str">
        <f>IF($B8="no","",IF((OR(ISBLANK('A. Legal status'!J8),'A. Legal status'!J8="Select answer")),"",'A. Legal status'!J8))</f>
        <v/>
      </c>
      <c r="K8" s="121" t="str">
        <f>IF($B8="no","",IF((OR(ISBLANK('A. Legal status'!K8),'A. Legal status'!K8="Select answer")),"",'A. Legal status'!K8))</f>
        <v/>
      </c>
      <c r="L8" s="121" t="str">
        <f>IF($B8="no","",IF((OR(ISBLANK('A. Legal status'!L8),'A. Legal status'!L8="Select answer")),"",'A. Legal status'!L8))</f>
        <v/>
      </c>
      <c r="M8" s="121" t="str">
        <f>IF($B8="no","",IF((OR(ISBLANK('A. Legal status'!M8),'A. Legal status'!M8="Select answer")),"",'A. Legal status'!M8))</f>
        <v/>
      </c>
      <c r="N8" s="121" t="str">
        <f>IF($B8="no","",IF((OR(ISBLANK('A. Legal status'!N8),'A. Legal status'!N8="Select answer")),"",'A. Legal status'!N8))</f>
        <v/>
      </c>
      <c r="O8" s="121" t="str">
        <f>IF($B8="no","",IF((OR(ISBLANK('A. Legal status'!O8),'A. Legal status'!O8="Select answer")),"",'A. Legal status'!O8))</f>
        <v/>
      </c>
      <c r="P8" s="121" t="str">
        <f>IF($B8="no","",IF((OR(ISBLANK('A. Legal status'!P8),'A. Legal status'!P8="Select answer")),"",'A. Legal status'!P8))</f>
        <v/>
      </c>
      <c r="Q8" s="121" t="str">
        <f>IF($B8="no","",IF((OR(ISBLANK('A. Legal status'!Q8),'A. Legal status'!Q8="Select answer")),"",'A. Legal status'!Q8))</f>
        <v/>
      </c>
      <c r="R8" s="121" t="str">
        <f>IF($B8="no","",IF((OR(ISBLANK('A. Legal status'!R8),'A. Legal status'!R8="Select answer")),"",'A. Legal status'!R8))</f>
        <v/>
      </c>
      <c r="S8" s="121" t="str">
        <f>IF($B8="no","",IF((OR(ISBLANK('A. Legal status'!S8),'A. Legal status'!S8="Select answer")),"",'A. Legal status'!S8))</f>
        <v/>
      </c>
      <c r="T8" s="121" t="str">
        <f>IF($B8="no","",IF((OR(ISBLANK('A. Legal status'!T8),'A. Legal status'!T8="Select answer")),"",'A. Legal status'!T8))</f>
        <v/>
      </c>
      <c r="U8" s="121" t="str">
        <f>IF($B8="no","",IF((OR(ISBLANK('A. Legal status'!U8),'A. Legal status'!U8="Select answer")),"",'A. Legal status'!U8))</f>
        <v/>
      </c>
      <c r="V8" s="121" t="str">
        <f>IF($B8="no","",IF((OR(ISBLANK('A. Legal status'!V8),'A. Legal status'!V8="Select answer")),"",'A. Legal status'!V8))</f>
        <v/>
      </c>
      <c r="W8" s="121" t="str">
        <f>IF($B8="no","",IF((OR(ISBLANK('A. Legal status'!W8),'A. Legal status'!W8="Select answer")),"",'A. Legal status'!W8))</f>
        <v/>
      </c>
      <c r="X8" s="121" t="str">
        <f>IF($B8="no","",IF((OR(ISBLANK('A. Legal status'!X8),'A. Legal status'!X8="Select answer")),"",'A. Legal status'!X8))</f>
        <v/>
      </c>
      <c r="Y8" s="121" t="str">
        <f>IF($B8="no","",IF((OR(ISBLANK('A. Legal status'!Y8),'A. Legal status'!Y8="Select answer")),"",'A. Legal status'!Y8))</f>
        <v/>
      </c>
      <c r="Z8" s="121" t="str">
        <f>IF($B8="no","",IF((OR(ISBLANK('A. Legal status'!Z8),'A. Legal status'!Z8="Select answer")),"",'A. Legal status'!Z8))</f>
        <v/>
      </c>
      <c r="AA8" s="121" t="str">
        <f>IF($B8="no","",IF((OR(ISBLANK('A. Legal status'!AA8),'A. Legal status'!AA8="Select answer")),"",'A. Legal status'!AA8))</f>
        <v/>
      </c>
    </row>
    <row r="9" spans="1:28" hidden="1">
      <c r="A9" s="206" t="s">
        <v>942</v>
      </c>
      <c r="B9" s="207" t="s">
        <v>1021</v>
      </c>
      <c r="C9" s="121"/>
      <c r="D9" s="121"/>
      <c r="E9" s="121" t="str">
        <f>IF($B9="no","",IF((OR(ISBLANK('A. Legal status'!E9),'A. Legal status'!E9="Select answer")),"",'A. Legal status'!E9))</f>
        <v/>
      </c>
      <c r="F9" s="121" t="str">
        <f>IF($B9="no","",IF((OR(ISBLANK('A. Legal status'!F9),'A. Legal status'!F9="Select answer")),"",'A. Legal status'!F9))</f>
        <v/>
      </c>
      <c r="G9" s="121" t="str">
        <f>IF($B9="no","",IF((OR(ISBLANK('A. Legal status'!G9),'A. Legal status'!G9="Select answer")),"",'A. Legal status'!G9))</f>
        <v/>
      </c>
      <c r="H9" s="121" t="str">
        <f>IF($B9="no","",IF((OR(ISBLANK('A. Legal status'!H9),'A. Legal status'!H9="Select answer")),"",'A. Legal status'!H9))</f>
        <v/>
      </c>
      <c r="I9" s="121" t="str">
        <f>IF($B9="no","",IF((OR(ISBLANK('A. Legal status'!I9),'A. Legal status'!I9="Select answer")),"",'A. Legal status'!I9))</f>
        <v/>
      </c>
      <c r="J9" s="121" t="str">
        <f>IF($B9="no","",IF((OR(ISBLANK('A. Legal status'!J9),'A. Legal status'!J9="Select answer")),"",'A. Legal status'!J9))</f>
        <v/>
      </c>
      <c r="K9" s="121" t="str">
        <f>IF($B9="no","",IF((OR(ISBLANK('A. Legal status'!K9),'A. Legal status'!K9="Select answer")),"",'A. Legal status'!K9))</f>
        <v/>
      </c>
      <c r="L9" s="121" t="str">
        <f>IF($B9="no","",IF((OR(ISBLANK('A. Legal status'!L9),'A. Legal status'!L9="Select answer")),"",'A. Legal status'!L9))</f>
        <v/>
      </c>
      <c r="M9" s="121" t="str">
        <f>IF($B9="no","",IF((OR(ISBLANK('A. Legal status'!M9),'A. Legal status'!M9="Select answer")),"",'A. Legal status'!M9))</f>
        <v/>
      </c>
      <c r="N9" s="121" t="str">
        <f>IF($B9="no","",IF((OR(ISBLANK('A. Legal status'!N9),'A. Legal status'!N9="Select answer")),"",'A. Legal status'!N9))</f>
        <v/>
      </c>
      <c r="O9" s="121" t="str">
        <f>IF($B9="no","",IF((OR(ISBLANK('A. Legal status'!O9),'A. Legal status'!O9="Select answer")),"",'A. Legal status'!O9))</f>
        <v/>
      </c>
      <c r="P9" s="121" t="str">
        <f>IF($B9="no","",IF((OR(ISBLANK('A. Legal status'!P9),'A. Legal status'!P9="Select answer")),"",'A. Legal status'!P9))</f>
        <v/>
      </c>
      <c r="Q9" s="121" t="str">
        <f>IF($B9="no","",IF((OR(ISBLANK('A. Legal status'!Q9),'A. Legal status'!Q9="Select answer")),"",'A. Legal status'!Q9))</f>
        <v/>
      </c>
      <c r="R9" s="121" t="str">
        <f>IF($B9="no","",IF((OR(ISBLANK('A. Legal status'!R9),'A. Legal status'!R9="Select answer")),"",'A. Legal status'!R9))</f>
        <v/>
      </c>
      <c r="S9" s="121" t="str">
        <f>IF($B9="no","",IF((OR(ISBLANK('A. Legal status'!S9),'A. Legal status'!S9="Select answer")),"",'A. Legal status'!S9))</f>
        <v/>
      </c>
      <c r="T9" s="121" t="str">
        <f>IF($B9="no","",IF((OR(ISBLANK('A. Legal status'!T9),'A. Legal status'!T9="Select answer")),"",'A. Legal status'!T9))</f>
        <v/>
      </c>
      <c r="U9" s="121" t="str">
        <f>IF($B9="no","",IF((OR(ISBLANK('A. Legal status'!U9),'A. Legal status'!U9="Select answer")),"",'A. Legal status'!U9))</f>
        <v/>
      </c>
      <c r="V9" s="121" t="str">
        <f>IF($B9="no","",IF((OR(ISBLANK('A. Legal status'!V9),'A. Legal status'!V9="Select answer")),"",'A. Legal status'!V9))</f>
        <v/>
      </c>
      <c r="W9" s="121" t="str">
        <f>IF($B9="no","",IF((OR(ISBLANK('A. Legal status'!W9),'A. Legal status'!W9="Select answer")),"",'A. Legal status'!W9))</f>
        <v/>
      </c>
      <c r="X9" s="121" t="str">
        <f>IF($B9="no","",IF((OR(ISBLANK('A. Legal status'!X9),'A. Legal status'!X9="Select answer")),"",'A. Legal status'!X9))</f>
        <v/>
      </c>
      <c r="Y9" s="121" t="str">
        <f>IF($B9="no","",IF((OR(ISBLANK('A. Legal status'!Y9),'A. Legal status'!Y9="Select answer")),"",'A. Legal status'!Y9))</f>
        <v/>
      </c>
      <c r="Z9" s="121" t="str">
        <f>IF($B9="no","",IF((OR(ISBLANK('A. Legal status'!Z9),'A. Legal status'!Z9="Select answer")),"",'A. Legal status'!Z9))</f>
        <v/>
      </c>
      <c r="AA9" s="121" t="str">
        <f>IF($B9="no","",IF((OR(ISBLANK('A. Legal status'!AA9),'A. Legal status'!AA9="Select answer")),"",'A. Legal status'!AA9))</f>
        <v/>
      </c>
    </row>
    <row r="10" spans="1:28" s="42" customFormat="1">
      <c r="A10" s="208" t="s">
        <v>1072</v>
      </c>
      <c r="B10" s="209" t="s">
        <v>1019</v>
      </c>
      <c r="C10" s="166" t="s">
        <v>1074</v>
      </c>
      <c r="D10" s="166" t="s">
        <v>1075</v>
      </c>
      <c r="E10" s="166" t="str">
        <f>IF($B10="no","",IF((OR(ISBLANK('B. Technology'!E2),'B. Technology'!E2="Select answer")),"",'B. Technology'!E2))</f>
        <v/>
      </c>
      <c r="F10" s="166" t="str">
        <f>IF($B10="no","",IF((OR(ISBLANK('B. Technology'!F2),'B. Technology'!F2="Select answer")),"",'B. Technology'!F2))</f>
        <v/>
      </c>
      <c r="G10" s="166" t="str">
        <f>IF($B10="no","",IF((OR(ISBLANK('B. Technology'!G2),'B. Technology'!G2="Select answer")),"",'B. Technology'!G2))</f>
        <v/>
      </c>
      <c r="H10" s="166" t="str">
        <f>IF($B10="no","",IF((OR(ISBLANK('B. Technology'!H2),'B. Technology'!H2="Select answer")),"",'B. Technology'!H2))</f>
        <v/>
      </c>
      <c r="I10" s="166" t="str">
        <f>IF($B10="no","",IF((OR(ISBLANK('B. Technology'!I2),'B. Technology'!I2="Select answer")),"",'B. Technology'!I2))</f>
        <v/>
      </c>
      <c r="J10" s="166" t="str">
        <f>IF($B10="no","",IF((OR(ISBLANK('B. Technology'!J2),'B. Technology'!J2="Select answer")),"",'B. Technology'!J2))</f>
        <v/>
      </c>
      <c r="K10" s="166" t="str">
        <f>IF($B10="no","",IF((OR(ISBLANK('B. Technology'!K2),'B. Technology'!K2="Select answer")),"",'B. Technology'!K2))</f>
        <v/>
      </c>
      <c r="L10" s="166" t="str">
        <f>IF($B10="no","",IF((OR(ISBLANK('B. Technology'!L2),'B. Technology'!L2="Select answer")),"",'B. Technology'!L2))</f>
        <v/>
      </c>
      <c r="M10" s="166" t="str">
        <f>IF($B10="no","",IF((OR(ISBLANK('B. Technology'!M2),'B. Technology'!M2="Select answer")),"",'B. Technology'!M2))</f>
        <v/>
      </c>
      <c r="N10" s="121" t="str">
        <f>IF($B10="no","",IF((OR(ISBLANK('B. Technology'!N2),'B. Technology'!N2="Select answer")),"",'B. Technology'!N2))</f>
        <v/>
      </c>
      <c r="O10" s="121" t="str">
        <f>IF($B10="no","",IF((OR(ISBLANK('B. Technology'!O2),'B. Technology'!O2="Select answer")),"",'B. Technology'!O2))</f>
        <v/>
      </c>
      <c r="P10" s="121" t="str">
        <f>IF($B10="no","",IF((OR(ISBLANK('B. Technology'!P2),'B. Technology'!P2="Select answer")),"",'B. Technology'!P2))</f>
        <v/>
      </c>
      <c r="Q10" s="121" t="str">
        <f>IF($B10="no","",IF((OR(ISBLANK('B. Technology'!Q2),'B. Technology'!Q2="Select answer")),"",'B. Technology'!Q2))</f>
        <v/>
      </c>
      <c r="R10" s="121" t="str">
        <f>IF($B10="no","",IF((OR(ISBLANK('B. Technology'!R2),'B. Technology'!R2="Select answer")),"",'B. Technology'!R2))</f>
        <v/>
      </c>
      <c r="S10" s="121" t="str">
        <f>IF($B10="no","",IF((OR(ISBLANK('B. Technology'!S2),'B. Technology'!S2="Select answer")),"",'B. Technology'!S2))</f>
        <v/>
      </c>
      <c r="T10" s="121" t="str">
        <f>IF($B10="no","",IF((OR(ISBLANK('B. Technology'!T2),'B. Technology'!T2="Select answer")),"",'B. Technology'!T2))</f>
        <v/>
      </c>
      <c r="U10" s="121" t="str">
        <f>IF($B10="no","",IF((OR(ISBLANK('B. Technology'!U2),'B. Technology'!U2="Select answer")),"",'B. Technology'!U2))</f>
        <v/>
      </c>
      <c r="V10" s="121" t="str">
        <f>IF($B10="no","",IF((OR(ISBLANK('B. Technology'!V2),'B. Technology'!V2="Select answer")),"",'B. Technology'!V2))</f>
        <v/>
      </c>
      <c r="W10" s="121" t="str">
        <f>IF($B10="no","",IF((OR(ISBLANK('B. Technology'!W2),'B. Technology'!W2="Select answer")),"",'B. Technology'!W2))</f>
        <v/>
      </c>
      <c r="X10" s="121" t="str">
        <f>IF($B10="no","",IF((OR(ISBLANK('B. Technology'!X2),'B. Technology'!X2="Select answer")),"",'B. Technology'!X2))</f>
        <v/>
      </c>
      <c r="Y10" s="121" t="str">
        <f>IF($B10="no","",IF((OR(ISBLANK('B. Technology'!Y2),'B. Technology'!Y2="Select answer")),"",'B. Technology'!Y2))</f>
        <v/>
      </c>
      <c r="Z10" s="121" t="str">
        <f>IF($B10="no","",IF((OR(ISBLANK('B. Technology'!Z2),'B. Technology'!Z2="Select answer")),"",'B. Technology'!Z2))</f>
        <v/>
      </c>
      <c r="AA10" s="121" t="str">
        <f>IF($B10="no","",IF((OR(ISBLANK('B. Technology'!AA2),'B. Technology'!AA2="Select answer")),"",'B. Technology'!AA2))</f>
        <v/>
      </c>
      <c r="AB10" s="165"/>
    </row>
    <row r="11" spans="1:28" s="42" customFormat="1">
      <c r="A11" s="208" t="s">
        <v>1076</v>
      </c>
      <c r="B11" s="209" t="s">
        <v>1019</v>
      </c>
      <c r="C11" s="166" t="s">
        <v>1078</v>
      </c>
      <c r="D11" s="166" t="s">
        <v>1079</v>
      </c>
      <c r="E11" s="166" t="str">
        <f>IF($B11="no","",IF((OR(ISBLANK('B. Technology'!E3),'B. Technology'!E3="Select answer")),"",'B. Technology'!E3))</f>
        <v/>
      </c>
      <c r="F11" s="166" t="str">
        <f>IF($B11="no","",IF((OR(ISBLANK('B. Technology'!F3),'B. Technology'!F3="Select answer")),"",'B. Technology'!F3))</f>
        <v/>
      </c>
      <c r="G11" s="166" t="str">
        <f>IF($B11="no","",IF((OR(ISBLANK('B. Technology'!G3),'B. Technology'!G3="Select answer")),"",'B. Technology'!G3))</f>
        <v/>
      </c>
      <c r="H11" s="166" t="str">
        <f>IF($B11="no","",IF((OR(ISBLANK('B. Technology'!H3),'B. Technology'!H3="Select answer")),"",'B. Technology'!H3))</f>
        <v/>
      </c>
      <c r="I11" s="166" t="str">
        <f>IF($B11="no","",IF((OR(ISBLANK('B. Technology'!I3),'B. Technology'!I3="Select answer")),"",'B. Technology'!I3))</f>
        <v/>
      </c>
      <c r="J11" s="166" t="str">
        <f>IF($B11="no","",IF((OR(ISBLANK('B. Technology'!J3),'B. Technology'!J3="Select answer")),"",'B. Technology'!J3))</f>
        <v/>
      </c>
      <c r="K11" s="166" t="str">
        <f>IF($B11="no","",IF((OR(ISBLANK('B. Technology'!K3),'B. Technology'!K3="Select answer")),"",'B. Technology'!K3))</f>
        <v/>
      </c>
      <c r="L11" s="166" t="str">
        <f>IF($B11="no","",IF((OR(ISBLANK('B. Technology'!L3),'B. Technology'!L3="Select answer")),"",'B. Technology'!L3))</f>
        <v/>
      </c>
      <c r="M11" s="166" t="str">
        <f>IF($B11="no","",IF((OR(ISBLANK('B. Technology'!M3),'B. Technology'!M3="Select answer")),"",'B. Technology'!M3))</f>
        <v/>
      </c>
      <c r="N11" s="121" t="str">
        <f>IF($B11="no","",IF((OR(ISBLANK('B. Technology'!N3),'B. Technology'!N3="Select answer")),"",'B. Technology'!N3))</f>
        <v/>
      </c>
      <c r="O11" s="121" t="str">
        <f>IF($B11="no","",IF((OR(ISBLANK('B. Technology'!O3),'B. Technology'!O3="Select answer")),"",'B. Technology'!O3))</f>
        <v/>
      </c>
      <c r="P11" s="121" t="str">
        <f>IF($B11="no","",IF((OR(ISBLANK('B. Technology'!P3),'B. Technology'!P3="Select answer")),"",'B. Technology'!P3))</f>
        <v/>
      </c>
      <c r="Q11" s="121" t="str">
        <f>IF($B11="no","",IF((OR(ISBLANK('B. Technology'!Q3),'B. Technology'!Q3="Select answer")),"",'B. Technology'!Q3))</f>
        <v/>
      </c>
      <c r="R11" s="121" t="str">
        <f>IF($B11="no","",IF((OR(ISBLANK('B. Technology'!R3),'B. Technology'!R3="Select answer")),"",'B. Technology'!R3))</f>
        <v/>
      </c>
      <c r="S11" s="121" t="str">
        <f>IF($B11="no","",IF((OR(ISBLANK('B. Technology'!S3),'B. Technology'!S3="Select answer")),"",'B. Technology'!S3))</f>
        <v/>
      </c>
      <c r="T11" s="121" t="str">
        <f>IF($B11="no","",IF((OR(ISBLANK('B. Technology'!T3),'B. Technology'!T3="Select answer")),"",'B. Technology'!T3))</f>
        <v/>
      </c>
      <c r="U11" s="121" t="str">
        <f>IF($B11="no","",IF((OR(ISBLANK('B. Technology'!U3),'B. Technology'!U3="Select answer")),"",'B. Technology'!U3))</f>
        <v/>
      </c>
      <c r="V11" s="121" t="str">
        <f>IF($B11="no","",IF((OR(ISBLANK('B. Technology'!V3),'B. Technology'!V3="Select answer")),"",'B. Technology'!V3))</f>
        <v/>
      </c>
      <c r="W11" s="121" t="str">
        <f>IF($B11="no","",IF((OR(ISBLANK('B. Technology'!W3),'B. Technology'!W3="Select answer")),"",'B. Technology'!W3))</f>
        <v/>
      </c>
      <c r="X11" s="121" t="str">
        <f>IF($B11="no","",IF((OR(ISBLANK('B. Technology'!X3),'B. Technology'!X3="Select answer")),"",'B. Technology'!X3))</f>
        <v/>
      </c>
      <c r="Y11" s="121" t="str">
        <f>IF($B11="no","",IF((OR(ISBLANK('B. Technology'!Y3),'B. Technology'!Y3="Select answer")),"",'B. Technology'!Y3))</f>
        <v/>
      </c>
      <c r="Z11" s="121" t="str">
        <f>IF($B11="no","",IF((OR(ISBLANK('B. Technology'!Z3),'B. Technology'!Z3="Select answer")),"",'B. Technology'!Z3))</f>
        <v/>
      </c>
      <c r="AA11" s="121" t="str">
        <f>IF($B11="no","",IF((OR(ISBLANK('B. Technology'!AA3),'B. Technology'!AA3="Select answer")),"",'B. Technology'!AA3))</f>
        <v/>
      </c>
      <c r="AB11" s="165"/>
    </row>
    <row r="12" spans="1:28" hidden="1">
      <c r="A12" s="206" t="s">
        <v>1080</v>
      </c>
      <c r="B12" s="207" t="s">
        <v>1021</v>
      </c>
      <c r="C12" s="121"/>
      <c r="D12" s="121"/>
      <c r="E12" s="121" t="str">
        <f>IF($B12="no","",IF((OR(ISBLANK('B. Technology'!E4),'B. Technology'!E4="Select answer")),"",'B. Technology'!E4))</f>
        <v/>
      </c>
      <c r="F12" s="121" t="str">
        <f>IF($B12="no","",IF((OR(ISBLANK('B. Technology'!F4),'B. Technology'!F4="Select answer")),"",'B. Technology'!F4))</f>
        <v/>
      </c>
      <c r="G12" s="121" t="str">
        <f>IF($B12="no","",IF((OR(ISBLANK('B. Technology'!G4),'B. Technology'!G4="Select answer")),"",'B. Technology'!G4))</f>
        <v/>
      </c>
      <c r="H12" s="121" t="str">
        <f>IF($B12="no","",IF((OR(ISBLANK('B. Technology'!H4),'B. Technology'!H4="Select answer")),"",'B. Technology'!H4))</f>
        <v/>
      </c>
      <c r="I12" s="121" t="str">
        <f>IF($B12="no","",IF((OR(ISBLANK('B. Technology'!I4),'B. Technology'!I4="Select answer")),"",'B. Technology'!I4))</f>
        <v/>
      </c>
      <c r="J12" s="121" t="str">
        <f>IF($B12="no","",IF((OR(ISBLANK('B. Technology'!J4),'B. Technology'!J4="Select answer")),"",'B. Technology'!J4))</f>
        <v/>
      </c>
      <c r="K12" s="121" t="str">
        <f>IF($B12="no","",IF((OR(ISBLANK('B. Technology'!K4),'B. Technology'!K4="Select answer")),"",'B. Technology'!K4))</f>
        <v/>
      </c>
      <c r="L12" s="121" t="str">
        <f>IF($B12="no","",IF((OR(ISBLANK('B. Technology'!L4),'B. Technology'!L4="Select answer")),"",'B. Technology'!L4))</f>
        <v/>
      </c>
      <c r="M12" s="121" t="str">
        <f>IF($B12="no","",IF((OR(ISBLANK('B. Technology'!M4),'B. Technology'!M4="Select answer")),"",'B. Technology'!M4))</f>
        <v/>
      </c>
      <c r="N12" s="121" t="str">
        <f>IF($B12="no","",IF((OR(ISBLANK('B. Technology'!N4),'B. Technology'!N4="Select answer")),"",'B. Technology'!N4))</f>
        <v/>
      </c>
      <c r="O12" s="121" t="str">
        <f>IF($B12="no","",IF((OR(ISBLANK('B. Technology'!O4),'B. Technology'!O4="Select answer")),"",'B. Technology'!O4))</f>
        <v/>
      </c>
      <c r="P12" s="121" t="str">
        <f>IF($B12="no","",IF((OR(ISBLANK('B. Technology'!P4),'B. Technology'!P4="Select answer")),"",'B. Technology'!P4))</f>
        <v/>
      </c>
      <c r="Q12" s="121" t="str">
        <f>IF($B12="no","",IF((OR(ISBLANK('B. Technology'!Q4),'B. Technology'!Q4="Select answer")),"",'B. Technology'!Q4))</f>
        <v/>
      </c>
      <c r="R12" s="121" t="str">
        <f>IF($B12="no","",IF((OR(ISBLANK('B. Technology'!R4),'B. Technology'!R4="Select answer")),"",'B. Technology'!R4))</f>
        <v/>
      </c>
      <c r="S12" s="121" t="str">
        <f>IF($B12="no","",IF((OR(ISBLANK('B. Technology'!S4),'B. Technology'!S4="Select answer")),"",'B. Technology'!S4))</f>
        <v/>
      </c>
      <c r="T12" s="121" t="str">
        <f>IF($B12="no","",IF((OR(ISBLANK('B. Technology'!T4),'B. Technology'!T4="Select answer")),"",'B. Technology'!T4))</f>
        <v/>
      </c>
      <c r="U12" s="121" t="str">
        <f>IF($B12="no","",IF((OR(ISBLANK('B. Technology'!U4),'B. Technology'!U4="Select answer")),"",'B. Technology'!U4))</f>
        <v/>
      </c>
      <c r="V12" s="121" t="str">
        <f>IF($B12="no","",IF((OR(ISBLANK('B. Technology'!V4),'B. Technology'!V4="Select answer")),"",'B. Technology'!V4))</f>
        <v/>
      </c>
      <c r="W12" s="121" t="str">
        <f>IF($B12="no","",IF((OR(ISBLANK('B. Technology'!W4),'B. Technology'!W4="Select answer")),"",'B. Technology'!W4))</f>
        <v/>
      </c>
      <c r="X12" s="121" t="str">
        <f>IF($B12="no","",IF((OR(ISBLANK('B. Technology'!X4),'B. Technology'!X4="Select answer")),"",'B. Technology'!X4))</f>
        <v/>
      </c>
      <c r="Y12" s="121" t="str">
        <f>IF($B12="no","",IF((OR(ISBLANK('B. Technology'!Y4),'B. Technology'!Y4="Select answer")),"",'B. Technology'!Y4))</f>
        <v/>
      </c>
      <c r="Z12" s="121" t="str">
        <f>IF($B12="no","",IF((OR(ISBLANK('B. Technology'!Z4),'B. Technology'!Z4="Select answer")),"",'B. Technology'!Z4))</f>
        <v/>
      </c>
      <c r="AA12" s="121" t="str">
        <f>IF($B12="no","",IF((OR(ISBLANK('B. Technology'!AA4),'B. Technology'!AA4="Select answer")),"",'B. Technology'!AA4))</f>
        <v/>
      </c>
    </row>
    <row r="13" spans="1:28" hidden="1">
      <c r="A13" s="206" t="s">
        <v>1083</v>
      </c>
      <c r="B13" s="207" t="s">
        <v>1021</v>
      </c>
      <c r="C13" s="121"/>
      <c r="D13" s="121"/>
      <c r="E13" s="121" t="str">
        <f>IF($B13="no","",IF((OR(ISBLANK('B. Technology'!E5),'B. Technology'!E5="Select answer")),"",'B. Technology'!E5))</f>
        <v/>
      </c>
      <c r="F13" s="121" t="str">
        <f>IF($B13="no","",IF((OR(ISBLANK('B. Technology'!F5),'B. Technology'!F5="Select answer")),"",'B. Technology'!F5))</f>
        <v/>
      </c>
      <c r="G13" s="121" t="str">
        <f>IF($B13="no","",IF((OR(ISBLANK('B. Technology'!G5),'B. Technology'!G5="Select answer")),"",'B. Technology'!G5))</f>
        <v/>
      </c>
      <c r="H13" s="121" t="str">
        <f>IF($B13="no","",IF((OR(ISBLANK('B. Technology'!H5),'B. Technology'!H5="Select answer")),"",'B. Technology'!H5))</f>
        <v/>
      </c>
      <c r="I13" s="121" t="str">
        <f>IF($B13="no","",IF((OR(ISBLANK('B. Technology'!I5),'B. Technology'!I5="Select answer")),"",'B. Technology'!I5))</f>
        <v/>
      </c>
      <c r="J13" s="121" t="str">
        <f>IF($B13="no","",IF((OR(ISBLANK('B. Technology'!J5),'B. Technology'!J5="Select answer")),"",'B. Technology'!J5))</f>
        <v/>
      </c>
      <c r="K13" s="121" t="str">
        <f>IF($B13="no","",IF((OR(ISBLANK('B. Technology'!K5),'B. Technology'!K5="Select answer")),"",'B. Technology'!K5))</f>
        <v/>
      </c>
      <c r="L13" s="121" t="str">
        <f>IF($B13="no","",IF((OR(ISBLANK('B. Technology'!L5),'B. Technology'!L5="Select answer")),"",'B. Technology'!L5))</f>
        <v/>
      </c>
      <c r="M13" s="121" t="str">
        <f>IF($B13="no","",IF((OR(ISBLANK('B. Technology'!M5),'B. Technology'!M5="Select answer")),"",'B. Technology'!M5))</f>
        <v/>
      </c>
      <c r="N13" s="121" t="str">
        <f>IF($B13="no","",IF((OR(ISBLANK('B. Technology'!N5),'B. Technology'!N5="Select answer")),"",'B. Technology'!N5))</f>
        <v/>
      </c>
      <c r="O13" s="121" t="str">
        <f>IF($B13="no","",IF((OR(ISBLANK('B. Technology'!O5),'B. Technology'!O5="Select answer")),"",'B. Technology'!O5))</f>
        <v/>
      </c>
      <c r="P13" s="121" t="str">
        <f>IF($B13="no","",IF((OR(ISBLANK('B. Technology'!P5),'B. Technology'!P5="Select answer")),"",'B. Technology'!P5))</f>
        <v/>
      </c>
      <c r="Q13" s="121" t="str">
        <f>IF($B13="no","",IF((OR(ISBLANK('B. Technology'!Q5),'B. Technology'!Q5="Select answer")),"",'B. Technology'!Q5))</f>
        <v/>
      </c>
      <c r="R13" s="121" t="str">
        <f>IF($B13="no","",IF((OR(ISBLANK('B. Technology'!R5),'B. Technology'!R5="Select answer")),"",'B. Technology'!R5))</f>
        <v/>
      </c>
      <c r="S13" s="121" t="str">
        <f>IF($B13="no","",IF((OR(ISBLANK('B. Technology'!S5),'B. Technology'!S5="Select answer")),"",'B. Technology'!S5))</f>
        <v/>
      </c>
      <c r="T13" s="121" t="str">
        <f>IF($B13="no","",IF((OR(ISBLANK('B. Technology'!T5),'B. Technology'!T5="Select answer")),"",'B. Technology'!T5))</f>
        <v/>
      </c>
      <c r="U13" s="121" t="str">
        <f>IF($B13="no","",IF((OR(ISBLANK('B. Technology'!U5),'B. Technology'!U5="Select answer")),"",'B. Technology'!U5))</f>
        <v/>
      </c>
      <c r="V13" s="121" t="str">
        <f>IF($B13="no","",IF((OR(ISBLANK('B. Technology'!V5),'B. Technology'!V5="Select answer")),"",'B. Technology'!V5))</f>
        <v/>
      </c>
      <c r="W13" s="121" t="str">
        <f>IF($B13="no","",IF((OR(ISBLANK('B. Technology'!W5),'B. Technology'!W5="Select answer")),"",'B. Technology'!W5))</f>
        <v/>
      </c>
      <c r="X13" s="121" t="str">
        <f>IF($B13="no","",IF((OR(ISBLANK('B. Technology'!X5),'B. Technology'!X5="Select answer")),"",'B. Technology'!X5))</f>
        <v/>
      </c>
      <c r="Y13" s="121" t="str">
        <f>IF($B13="no","",IF((OR(ISBLANK('B. Technology'!Y5),'B. Technology'!Y5="Select answer")),"",'B. Technology'!Y5))</f>
        <v/>
      </c>
      <c r="Z13" s="121" t="str">
        <f>IF($B13="no","",IF((OR(ISBLANK('B. Technology'!Z5),'B. Technology'!Z5="Select answer")),"",'B. Technology'!Z5))</f>
        <v/>
      </c>
      <c r="AA13" s="121" t="str">
        <f>IF($B13="no","",IF((OR(ISBLANK('B. Technology'!AA5),'B. Technology'!AA5="Select answer")),"",'B. Technology'!AA5))</f>
        <v/>
      </c>
    </row>
    <row r="14" spans="1:28" hidden="1">
      <c r="A14" s="206" t="s">
        <v>1087</v>
      </c>
      <c r="B14" s="207" t="s">
        <v>1021</v>
      </c>
      <c r="C14" s="128"/>
      <c r="D14" s="123"/>
      <c r="E14" s="123" t="str">
        <f>IF($B14="no","",IF((OR(ISBLANK('B. Technology'!E6),'B. Technology'!E6="Select answer")),"",'B. Technology'!E6))</f>
        <v/>
      </c>
      <c r="F14" s="123" t="str">
        <f>IF($B14="no","",IF((OR(ISBLANK('B. Technology'!F6),'B. Technology'!F6="Select answer")),"",'B. Technology'!F6))</f>
        <v/>
      </c>
      <c r="G14" s="123" t="str">
        <f>IF($B14="no","",IF((OR(ISBLANK('B. Technology'!G6),'B. Technology'!G6="Select answer")),"",'B. Technology'!G6))</f>
        <v/>
      </c>
      <c r="H14" s="123" t="str">
        <f>IF($B14="no","",IF((OR(ISBLANK('B. Technology'!H6),'B. Technology'!H6="Select answer")),"",'B. Technology'!H6))</f>
        <v/>
      </c>
      <c r="I14" s="123" t="str">
        <f>IF($B14="no","",IF((OR(ISBLANK('B. Technology'!I6),'B. Technology'!I6="Select answer")),"",'B. Technology'!I6))</f>
        <v/>
      </c>
      <c r="J14" s="123" t="str">
        <f>IF($B14="no","",IF((OR(ISBLANK('B. Technology'!J6),'B. Technology'!J6="Select answer")),"",'B. Technology'!J6))</f>
        <v/>
      </c>
      <c r="K14" s="123" t="str">
        <f>IF($B14="no","",IF((OR(ISBLANK('B. Technology'!K6),'B. Technology'!K6="Select answer")),"",'B. Technology'!K6))</f>
        <v/>
      </c>
      <c r="L14" s="123" t="str">
        <f>IF($B14="no","",IF((OR(ISBLANK('B. Technology'!L6),'B. Technology'!L6="Select answer")),"",'B. Technology'!L6))</f>
        <v/>
      </c>
      <c r="M14" s="123" t="str">
        <f>IF($B14="no","",IF((OR(ISBLANK('B. Technology'!M6),'B. Technology'!M6="Select answer")),"",'B. Technology'!M6))</f>
        <v/>
      </c>
      <c r="N14" s="123" t="str">
        <f>IF($B14="no","",IF((OR(ISBLANK('B. Technology'!N6),'B. Technology'!N6="Select answer")),"",'B. Technology'!N6))</f>
        <v/>
      </c>
      <c r="O14" s="123" t="str">
        <f>IF($B14="no","",IF((OR(ISBLANK('B. Technology'!O6),'B. Technology'!O6="Select answer")),"",'B. Technology'!O6))</f>
        <v/>
      </c>
      <c r="P14" s="123" t="str">
        <f>IF($B14="no","",IF((OR(ISBLANK('B. Technology'!P6),'B. Technology'!P6="Select answer")),"",'B. Technology'!P6))</f>
        <v/>
      </c>
      <c r="Q14" s="123" t="str">
        <f>IF($B14="no","",IF((OR(ISBLANK('B. Technology'!Q6),'B. Technology'!Q6="Select answer")),"",'B. Technology'!Q6))</f>
        <v/>
      </c>
      <c r="R14" s="123" t="str">
        <f>IF($B14="no","",IF((OR(ISBLANK('B. Technology'!R6),'B. Technology'!R6="Select answer")),"",'B. Technology'!R6))</f>
        <v/>
      </c>
      <c r="S14" s="123" t="str">
        <f>IF($B14="no","",IF((OR(ISBLANK('B. Technology'!S6),'B. Technology'!S6="Select answer")),"",'B. Technology'!S6))</f>
        <v/>
      </c>
      <c r="T14" s="123" t="str">
        <f>IF($B14="no","",IF((OR(ISBLANK('B. Technology'!T6),'B. Technology'!T6="Select answer")),"",'B. Technology'!T6))</f>
        <v/>
      </c>
      <c r="U14" s="123" t="str">
        <f>IF($B14="no","",IF((OR(ISBLANK('B. Technology'!U6),'B. Technology'!U6="Select answer")),"",'B. Technology'!U6))</f>
        <v/>
      </c>
      <c r="V14" s="123" t="str">
        <f>IF($B14="no","",IF((OR(ISBLANK('B. Technology'!V6),'B. Technology'!V6="Select answer")),"",'B. Technology'!V6))</f>
        <v/>
      </c>
      <c r="W14" s="123" t="str">
        <f>IF($B14="no","",IF((OR(ISBLANK('B. Technology'!W6),'B. Technology'!W6="Select answer")),"",'B. Technology'!W6))</f>
        <v/>
      </c>
      <c r="X14" s="123" t="str">
        <f>IF($B14="no","",IF((OR(ISBLANK('B. Technology'!X6),'B. Technology'!X6="Select answer")),"",'B. Technology'!X6))</f>
        <v/>
      </c>
      <c r="Y14" s="123" t="str">
        <f>IF($B14="no","",IF((OR(ISBLANK('B. Technology'!Y6),'B. Technology'!Y6="Select answer")),"",'B. Technology'!Y6))</f>
        <v/>
      </c>
      <c r="Z14" s="123" t="str">
        <f>IF($B14="no","",IF((OR(ISBLANK('B. Technology'!Z6),'B. Technology'!Z6="Select answer")),"",'B. Technology'!Z6))</f>
        <v/>
      </c>
      <c r="AA14" s="123" t="str">
        <f>IF($B14="no","",IF((OR(ISBLANK('B. Technology'!AA6),'B. Technology'!AA6="Select answer")),"",'B. Technology'!AA6))</f>
        <v/>
      </c>
    </row>
    <row r="15" spans="1:28" hidden="1">
      <c r="A15" s="206" t="s">
        <v>1089</v>
      </c>
      <c r="B15" s="207" t="s">
        <v>1021</v>
      </c>
      <c r="C15" s="121"/>
      <c r="D15" s="121"/>
      <c r="E15" s="121" t="str">
        <f>IF($B15="no","",IF((OR(ISBLANK('B. Technology'!E7),'B. Technology'!E7="Select answer")),"",'B. Technology'!E7))</f>
        <v/>
      </c>
      <c r="F15" s="121" t="str">
        <f>IF($B15="no","",IF((OR(ISBLANK('B. Technology'!F7),'B. Technology'!F7="Select answer")),"",'B. Technology'!F7))</f>
        <v/>
      </c>
      <c r="G15" s="121" t="str">
        <f>IF($B15="no","",IF((OR(ISBLANK('B. Technology'!G7),'B. Technology'!G7="Select answer")),"",'B. Technology'!G7))</f>
        <v/>
      </c>
      <c r="H15" s="121" t="str">
        <f>IF($B15="no","",IF((OR(ISBLANK('B. Technology'!H7),'B. Technology'!H7="Select answer")),"",'B. Technology'!H7))</f>
        <v/>
      </c>
      <c r="I15" s="121" t="str">
        <f>IF($B15="no","",IF((OR(ISBLANK('B. Technology'!I7),'B. Technology'!I7="Select answer")),"",'B. Technology'!I7))</f>
        <v/>
      </c>
      <c r="J15" s="121" t="str">
        <f>IF($B15="no","",IF((OR(ISBLANK('B. Technology'!J7),'B. Technology'!J7="Select answer")),"",'B. Technology'!J7))</f>
        <v/>
      </c>
      <c r="K15" s="121" t="str">
        <f>IF($B15="no","",IF((OR(ISBLANK('B. Technology'!K7),'B. Technology'!K7="Select answer")),"",'B. Technology'!K7))</f>
        <v/>
      </c>
      <c r="L15" s="121" t="str">
        <f>IF($B15="no","",IF((OR(ISBLANK('B. Technology'!L7),'B. Technology'!L7="Select answer")),"",'B. Technology'!L7))</f>
        <v/>
      </c>
      <c r="M15" s="121" t="str">
        <f>IF($B15="no","",IF((OR(ISBLANK('B. Technology'!M7),'B. Technology'!M7="Select answer")),"",'B. Technology'!M7))</f>
        <v/>
      </c>
      <c r="N15" s="121" t="str">
        <f>IF($B15="no","",IF((OR(ISBLANK('B. Technology'!N7),'B. Technology'!N7="Select answer")),"",'B. Technology'!N7))</f>
        <v/>
      </c>
      <c r="O15" s="121" t="str">
        <f>IF($B15="no","",IF((OR(ISBLANK('B. Technology'!O7),'B. Technology'!O7="Select answer")),"",'B. Technology'!O7))</f>
        <v/>
      </c>
      <c r="P15" s="121" t="str">
        <f>IF($B15="no","",IF((OR(ISBLANK('B. Technology'!P7),'B. Technology'!P7="Select answer")),"",'B. Technology'!P7))</f>
        <v/>
      </c>
      <c r="Q15" s="121" t="str">
        <f>IF($B15="no","",IF((OR(ISBLANK('B. Technology'!Q7),'B. Technology'!Q7="Select answer")),"",'B. Technology'!Q7))</f>
        <v/>
      </c>
      <c r="R15" s="121" t="str">
        <f>IF($B15="no","",IF((OR(ISBLANK('B. Technology'!R7),'B. Technology'!R7="Select answer")),"",'B. Technology'!R7))</f>
        <v/>
      </c>
      <c r="S15" s="121" t="str">
        <f>IF($B15="no","",IF((OR(ISBLANK('B. Technology'!S7),'B. Technology'!S7="Select answer")),"",'B. Technology'!S7))</f>
        <v/>
      </c>
      <c r="T15" s="121" t="str">
        <f>IF($B15="no","",IF((OR(ISBLANK('B. Technology'!T7),'B. Technology'!T7="Select answer")),"",'B. Technology'!T7))</f>
        <v/>
      </c>
      <c r="U15" s="121" t="str">
        <f>IF($B15="no","",IF((OR(ISBLANK('B. Technology'!U7),'B. Technology'!U7="Select answer")),"",'B. Technology'!U7))</f>
        <v/>
      </c>
      <c r="V15" s="121" t="str">
        <f>IF($B15="no","",IF((OR(ISBLANK('B. Technology'!V7),'B. Technology'!V7="Select answer")),"",'B. Technology'!V7))</f>
        <v/>
      </c>
      <c r="W15" s="121" t="str">
        <f>IF($B15="no","",IF((OR(ISBLANK('B. Technology'!W7),'B. Technology'!W7="Select answer")),"",'B. Technology'!W7))</f>
        <v/>
      </c>
      <c r="X15" s="121" t="str">
        <f>IF($B15="no","",IF((OR(ISBLANK('B. Technology'!X7),'B. Technology'!X7="Select answer")),"",'B. Technology'!X7))</f>
        <v/>
      </c>
      <c r="Y15" s="121" t="str">
        <f>IF($B15="no","",IF((OR(ISBLANK('B. Technology'!Y7),'B. Technology'!Y7="Select answer")),"",'B. Technology'!Y7))</f>
        <v/>
      </c>
      <c r="Z15" s="121" t="str">
        <f>IF($B15="no","",IF((OR(ISBLANK('B. Technology'!Z7),'B. Technology'!Z7="Select answer")),"",'B. Technology'!Z7))</f>
        <v/>
      </c>
      <c r="AA15" s="121" t="str">
        <f>IF($B15="no","",IF((OR(ISBLANK('B. Technology'!AA7),'B. Technology'!AA7="Select answer")),"",'B. Technology'!AA7))</f>
        <v/>
      </c>
    </row>
    <row r="16" spans="1:28" hidden="1">
      <c r="A16" s="206" t="s">
        <v>1093</v>
      </c>
      <c r="B16" s="207" t="s">
        <v>1021</v>
      </c>
      <c r="C16" s="121"/>
      <c r="D16" s="121"/>
      <c r="E16" s="121" t="str">
        <f>IF($B16="no","",IF((OR(ISBLANK('B. Technology'!E8),'B. Technology'!E8="Select answer")),"",'B. Technology'!E8))</f>
        <v/>
      </c>
      <c r="F16" s="121" t="str">
        <f>IF($B16="no","",IF((OR(ISBLANK('B. Technology'!F8),'B. Technology'!F8="Select answer")),"",'B. Technology'!F8))</f>
        <v/>
      </c>
      <c r="G16" s="121" t="str">
        <f>IF($B16="no","",IF((OR(ISBLANK('B. Technology'!G8),'B. Technology'!G8="Select answer")),"",'B. Technology'!G8))</f>
        <v/>
      </c>
      <c r="H16" s="121" t="str">
        <f>IF($B16="no","",IF((OR(ISBLANK('B. Technology'!H8),'B. Technology'!H8="Select answer")),"",'B. Technology'!H8))</f>
        <v/>
      </c>
      <c r="I16" s="121" t="str">
        <f>IF($B16="no","",IF((OR(ISBLANK('B. Technology'!I8),'B. Technology'!I8="Select answer")),"",'B. Technology'!I8))</f>
        <v/>
      </c>
      <c r="J16" s="121" t="str">
        <f>IF($B16="no","",IF((OR(ISBLANK('B. Technology'!J8),'B. Technology'!J8="Select answer")),"",'B. Technology'!J8))</f>
        <v/>
      </c>
      <c r="K16" s="121" t="str">
        <f>IF($B16="no","",IF((OR(ISBLANK('B. Technology'!K8),'B. Technology'!K8="Select answer")),"",'B. Technology'!K8))</f>
        <v/>
      </c>
      <c r="L16" s="121" t="str">
        <f>IF($B16="no","",IF((OR(ISBLANK('B. Technology'!L8),'B. Technology'!L8="Select answer")),"",'B. Technology'!L8))</f>
        <v/>
      </c>
      <c r="M16" s="121" t="str">
        <f>IF($B16="no","",IF((OR(ISBLANK('B. Technology'!M8),'B. Technology'!M8="Select answer")),"",'B. Technology'!M8))</f>
        <v/>
      </c>
      <c r="N16" s="121" t="str">
        <f>IF($B16="no","",IF((OR(ISBLANK('B. Technology'!N8),'B. Technology'!N8="Select answer")),"",'B. Technology'!N8))</f>
        <v/>
      </c>
      <c r="O16" s="121" t="str">
        <f>IF($B16="no","",IF((OR(ISBLANK('B. Technology'!O8),'B. Technology'!O8="Select answer")),"",'B. Technology'!O8))</f>
        <v/>
      </c>
      <c r="P16" s="121" t="str">
        <f>IF($B16="no","",IF((OR(ISBLANK('B. Technology'!P8),'B. Technology'!P8="Select answer")),"",'B. Technology'!P8))</f>
        <v/>
      </c>
      <c r="Q16" s="121" t="str">
        <f>IF($B16="no","",IF((OR(ISBLANK('B. Technology'!Q8),'B. Technology'!Q8="Select answer")),"",'B. Technology'!Q8))</f>
        <v/>
      </c>
      <c r="R16" s="121" t="str">
        <f>IF($B16="no","",IF((OR(ISBLANK('B. Technology'!R8),'B. Technology'!R8="Select answer")),"",'B. Technology'!R8))</f>
        <v/>
      </c>
      <c r="S16" s="121" t="str">
        <f>IF($B16="no","",IF((OR(ISBLANK('B. Technology'!S8),'B. Technology'!S8="Select answer")),"",'B. Technology'!S8))</f>
        <v/>
      </c>
      <c r="T16" s="121" t="str">
        <f>IF($B16="no","",IF((OR(ISBLANK('B. Technology'!T8),'B. Technology'!T8="Select answer")),"",'B. Technology'!T8))</f>
        <v/>
      </c>
      <c r="U16" s="121" t="str">
        <f>IF($B16="no","",IF((OR(ISBLANK('B. Technology'!U8),'B. Technology'!U8="Select answer")),"",'B. Technology'!U8))</f>
        <v/>
      </c>
      <c r="V16" s="121" t="str">
        <f>IF($B16="no","",IF((OR(ISBLANK('B. Technology'!V8),'B. Technology'!V8="Select answer")),"",'B. Technology'!V8))</f>
        <v/>
      </c>
      <c r="W16" s="121" t="str">
        <f>IF($B16="no","",IF((OR(ISBLANK('B. Technology'!W8),'B. Technology'!W8="Select answer")),"",'B. Technology'!W8))</f>
        <v/>
      </c>
      <c r="X16" s="121" t="str">
        <f>IF($B16="no","",IF((OR(ISBLANK('B. Technology'!X8),'B. Technology'!X8="Select answer")),"",'B. Technology'!X8))</f>
        <v/>
      </c>
      <c r="Y16" s="121" t="str">
        <f>IF($B16="no","",IF((OR(ISBLANK('B. Technology'!Y8),'B. Technology'!Y8="Select answer")),"",'B. Technology'!Y8))</f>
        <v/>
      </c>
      <c r="Z16" s="121" t="str">
        <f>IF($B16="no","",IF((OR(ISBLANK('B. Technology'!Z8),'B. Technology'!Z8="Select answer")),"",'B. Technology'!Z8))</f>
        <v/>
      </c>
      <c r="AA16" s="121" t="str">
        <f>IF($B16="no","",IF((OR(ISBLANK('B. Technology'!AA8),'B. Technology'!AA8="Select answer")),"",'B. Technology'!AA8))</f>
        <v/>
      </c>
    </row>
    <row r="17" spans="1:28" hidden="1">
      <c r="A17" s="206" t="s">
        <v>1097</v>
      </c>
      <c r="B17" s="207" t="s">
        <v>1021</v>
      </c>
      <c r="C17" s="121"/>
      <c r="D17" s="121"/>
      <c r="E17" s="121" t="str">
        <f>IF($B17="no","",IF((OR(ISBLANK('B. Technology'!E9),'B. Technology'!E9="Select answer")),"",'B. Technology'!E9))</f>
        <v/>
      </c>
      <c r="F17" s="121" t="str">
        <f>IF($B17="no","",IF((OR(ISBLANK('B. Technology'!F9),'B. Technology'!F9="Select answer")),"",'B. Technology'!F9))</f>
        <v/>
      </c>
      <c r="G17" s="121" t="str">
        <f>IF($B17="no","",IF((OR(ISBLANK('B. Technology'!G9),'B. Technology'!G9="Select answer")),"",'B. Technology'!G9))</f>
        <v/>
      </c>
      <c r="H17" s="121" t="str">
        <f>IF($B17="no","",IF((OR(ISBLANK('B. Technology'!H9),'B. Technology'!H9="Select answer")),"",'B. Technology'!H9))</f>
        <v/>
      </c>
      <c r="I17" s="121" t="str">
        <f>IF($B17="no","",IF((OR(ISBLANK('B. Technology'!I9),'B. Technology'!I9="Select answer")),"",'B. Technology'!I9))</f>
        <v/>
      </c>
      <c r="J17" s="121" t="str">
        <f>IF($B17="no","",IF((OR(ISBLANK('B. Technology'!J9),'B. Technology'!J9="Select answer")),"",'B. Technology'!J9))</f>
        <v/>
      </c>
      <c r="K17" s="121" t="str">
        <f>IF($B17="no","",IF((OR(ISBLANK('B. Technology'!K9),'B. Technology'!K9="Select answer")),"",'B. Technology'!K9))</f>
        <v/>
      </c>
      <c r="L17" s="121" t="str">
        <f>IF($B17="no","",IF((OR(ISBLANK('B. Technology'!L9),'B. Technology'!L9="Select answer")),"",'B. Technology'!L9))</f>
        <v/>
      </c>
      <c r="M17" s="121" t="str">
        <f>IF($B17="no","",IF((OR(ISBLANK('B. Technology'!M9),'B. Technology'!M9="Select answer")),"",'B. Technology'!M9))</f>
        <v/>
      </c>
      <c r="N17" s="121" t="str">
        <f>IF($B17="no","",IF((OR(ISBLANK('B. Technology'!N9),'B. Technology'!N9="Select answer")),"",'B. Technology'!N9))</f>
        <v/>
      </c>
      <c r="O17" s="121" t="str">
        <f>IF($B17="no","",IF((OR(ISBLANK('B. Technology'!O9),'B. Technology'!O9="Select answer")),"",'B. Technology'!O9))</f>
        <v/>
      </c>
      <c r="P17" s="121" t="str">
        <f>IF($B17="no","",IF((OR(ISBLANK('B. Technology'!P9),'B. Technology'!P9="Select answer")),"",'B. Technology'!P9))</f>
        <v/>
      </c>
      <c r="Q17" s="121" t="str">
        <f>IF($B17="no","",IF((OR(ISBLANK('B. Technology'!Q9),'B. Technology'!Q9="Select answer")),"",'B. Technology'!Q9))</f>
        <v/>
      </c>
      <c r="R17" s="121" t="str">
        <f>IF($B17="no","",IF((OR(ISBLANK('B. Technology'!R9),'B. Technology'!R9="Select answer")),"",'B. Technology'!R9))</f>
        <v/>
      </c>
      <c r="S17" s="121" t="str">
        <f>IF($B17="no","",IF((OR(ISBLANK('B. Technology'!S9),'B. Technology'!S9="Select answer")),"",'B. Technology'!S9))</f>
        <v/>
      </c>
      <c r="T17" s="121" t="str">
        <f>IF($B17="no","",IF((OR(ISBLANK('B. Technology'!T9),'B. Technology'!T9="Select answer")),"",'B. Technology'!T9))</f>
        <v/>
      </c>
      <c r="U17" s="121" t="str">
        <f>IF($B17="no","",IF((OR(ISBLANK('B. Technology'!U9),'B. Technology'!U9="Select answer")),"",'B. Technology'!U9))</f>
        <v/>
      </c>
      <c r="V17" s="121" t="str">
        <f>IF($B17="no","",IF((OR(ISBLANK('B. Technology'!V9),'B. Technology'!V9="Select answer")),"",'B. Technology'!V9))</f>
        <v/>
      </c>
      <c r="W17" s="121" t="str">
        <f>IF($B17="no","",IF((OR(ISBLANK('B. Technology'!W9),'B. Technology'!W9="Select answer")),"",'B. Technology'!W9))</f>
        <v/>
      </c>
      <c r="X17" s="121" t="str">
        <f>IF($B17="no","",IF((OR(ISBLANK('B. Technology'!X9),'B. Technology'!X9="Select answer")),"",'B. Technology'!X9))</f>
        <v/>
      </c>
      <c r="Y17" s="121" t="str">
        <f>IF($B17="no","",IF((OR(ISBLANK('B. Technology'!Y9),'B. Technology'!Y9="Select answer")),"",'B. Technology'!Y9))</f>
        <v/>
      </c>
      <c r="Z17" s="121" t="str">
        <f>IF($B17="no","",IF((OR(ISBLANK('B. Technology'!Z9),'B. Technology'!Z9="Select answer")),"",'B. Technology'!Z9))</f>
        <v/>
      </c>
      <c r="AA17" s="121" t="str">
        <f>IF($B17="no","",IF((OR(ISBLANK('B. Technology'!AA9),'B. Technology'!AA9="Select answer")),"",'B. Technology'!AA9))</f>
        <v/>
      </c>
    </row>
    <row r="18" spans="1:28" s="42" customFormat="1">
      <c r="A18" s="208" t="s">
        <v>1101</v>
      </c>
      <c r="B18" s="209" t="s">
        <v>1019</v>
      </c>
      <c r="C18" s="166" t="s">
        <v>1103</v>
      </c>
      <c r="D18" s="166" t="s">
        <v>1104</v>
      </c>
      <c r="E18" s="166" t="str">
        <f>IF($B18="no","",IF((OR(ISBLANK('B. Technology'!E10),'B. Technology'!E10="Select answer")),"",'B. Technology'!E10))</f>
        <v/>
      </c>
      <c r="F18" s="166" t="str">
        <f>IF($B18="no","",IF((OR(ISBLANK('B. Technology'!F10),'B. Technology'!F10="Select answer")),"",'B. Technology'!F10))</f>
        <v/>
      </c>
      <c r="G18" s="166" t="str">
        <f>IF($B18="no","",IF((OR(ISBLANK('B. Technology'!G10),'B. Technology'!G10="Select answer")),"",'B. Technology'!G10))</f>
        <v/>
      </c>
      <c r="H18" s="166" t="str">
        <f>IF($B18="no","",IF((OR(ISBLANK('B. Technology'!H10),'B. Technology'!H10="Select answer")),"",'B. Technology'!H10))</f>
        <v/>
      </c>
      <c r="I18" s="166" t="str">
        <f>IF($B18="no","",IF((OR(ISBLANK('B. Technology'!I10),'B. Technology'!I10="Select answer")),"",'B. Technology'!I10))</f>
        <v/>
      </c>
      <c r="J18" s="166" t="str">
        <f>IF($B18="no","",IF((OR(ISBLANK('B. Technology'!J10),'B. Technology'!J10="Select answer")),"",'B. Technology'!J10))</f>
        <v/>
      </c>
      <c r="K18" s="166" t="str">
        <f>IF($B18="no","",IF((OR(ISBLANK('B. Technology'!K10),'B. Technology'!K10="Select answer")),"",'B. Technology'!K10))</f>
        <v/>
      </c>
      <c r="L18" s="166" t="str">
        <f>IF($B18="no","",IF((OR(ISBLANK('B. Technology'!L10),'B. Technology'!L10="Select answer")),"",'B. Technology'!L10))</f>
        <v/>
      </c>
      <c r="M18" s="166" t="str">
        <f>IF($B18="no","",IF((OR(ISBLANK('B. Technology'!M10),'B. Technology'!M10="Select answer")),"",'B. Technology'!M10))</f>
        <v/>
      </c>
      <c r="N18" s="121" t="str">
        <f>IF($B18="no","",IF((OR(ISBLANK('B. Technology'!N10),'B. Technology'!N10="Select answer")),"",'B. Technology'!N10))</f>
        <v/>
      </c>
      <c r="O18" s="121" t="str">
        <f>IF($B18="no","",IF((OR(ISBLANK('B. Technology'!O10),'B. Technology'!O10="Select answer")),"",'B. Technology'!O10))</f>
        <v/>
      </c>
      <c r="P18" s="121" t="str">
        <f>IF($B18="no","",IF((OR(ISBLANK('B. Technology'!P10),'B. Technology'!P10="Select answer")),"",'B. Technology'!P10))</f>
        <v/>
      </c>
      <c r="Q18" s="121" t="str">
        <f>IF($B18="no","",IF((OR(ISBLANK('B. Technology'!Q10),'B. Technology'!Q10="Select answer")),"",'B. Technology'!Q10))</f>
        <v/>
      </c>
      <c r="R18" s="121" t="str">
        <f>IF($B18="no","",IF((OR(ISBLANK('B. Technology'!R10),'B. Technology'!R10="Select answer")),"",'B. Technology'!R10))</f>
        <v/>
      </c>
      <c r="S18" s="121" t="str">
        <f>IF($B18="no","",IF((OR(ISBLANK('B. Technology'!S10),'B. Technology'!S10="Select answer")),"",'B. Technology'!S10))</f>
        <v/>
      </c>
      <c r="T18" s="121" t="str">
        <f>IF($B18="no","",IF((OR(ISBLANK('B. Technology'!T10),'B. Technology'!T10="Select answer")),"",'B. Technology'!T10))</f>
        <v/>
      </c>
      <c r="U18" s="121" t="str">
        <f>IF($B18="no","",IF((OR(ISBLANK('B. Technology'!U10),'B. Technology'!U10="Select answer")),"",'B. Technology'!U10))</f>
        <v/>
      </c>
      <c r="V18" s="121" t="str">
        <f>IF($B18="no","",IF((OR(ISBLANK('B. Technology'!V10),'B. Technology'!V10="Select answer")),"",'B. Technology'!V10))</f>
        <v/>
      </c>
      <c r="W18" s="121" t="str">
        <f>IF($B18="no","",IF((OR(ISBLANK('B. Technology'!W10),'B. Technology'!W10="Select answer")),"",'B. Technology'!W10))</f>
        <v/>
      </c>
      <c r="X18" s="121" t="str">
        <f>IF($B18="no","",IF((OR(ISBLANK('B. Technology'!X10),'B. Technology'!X10="Select answer")),"",'B. Technology'!X10))</f>
        <v/>
      </c>
      <c r="Y18" s="121" t="str">
        <f>IF($B18="no","",IF((OR(ISBLANK('B. Technology'!Y10),'B. Technology'!Y10="Select answer")),"",'B. Technology'!Y10))</f>
        <v/>
      </c>
      <c r="Z18" s="121" t="str">
        <f>IF($B18="no","",IF((OR(ISBLANK('B. Technology'!Z10),'B. Technology'!Z10="Select answer")),"",'B. Technology'!Z10))</f>
        <v/>
      </c>
      <c r="AA18" s="121" t="str">
        <f>IF($B18="no","",IF((OR(ISBLANK('B. Technology'!AA10),'B. Technology'!AA10="Select answer")),"",'B. Technology'!AA10))</f>
        <v/>
      </c>
      <c r="AB18" s="165"/>
    </row>
    <row r="19" spans="1:28" s="42" customFormat="1">
      <c r="A19" s="208" t="s">
        <v>1193</v>
      </c>
      <c r="B19" s="209" t="s">
        <v>1019</v>
      </c>
      <c r="C19" s="167" t="s">
        <v>1195</v>
      </c>
      <c r="D19" s="167" t="s">
        <v>1196</v>
      </c>
      <c r="E19" s="167" t="str">
        <f>IF($B19="no","",IF((OR(ISBLANK('C. Market conditions'!E2),'C. Market conditions'!E2="Select answer")),"",'C. Market conditions'!E2))</f>
        <v/>
      </c>
      <c r="F19" s="167" t="str">
        <f>IF($B19="no","",IF((OR(ISBLANK('C. Market conditions'!F2),'C. Market conditions'!F2="Select answer")),"",'C. Market conditions'!F2))</f>
        <v/>
      </c>
      <c r="G19" s="167" t="str">
        <f>IF($B19="no","",IF((OR(ISBLANK('C. Market conditions'!G2),'C. Market conditions'!G2="Select answer")),"",'C. Market conditions'!G2))</f>
        <v/>
      </c>
      <c r="H19" s="167" t="str">
        <f>IF($B19="no","",IF((OR(ISBLANK('C. Market conditions'!H2),'C. Market conditions'!H2="Select answer")),"",'C. Market conditions'!H2))</f>
        <v/>
      </c>
      <c r="I19" s="167" t="str">
        <f>IF($B19="no","",IF((OR(ISBLANK('C. Market conditions'!I2),'C. Market conditions'!I2="Select answer")),"",'C. Market conditions'!I2))</f>
        <v/>
      </c>
      <c r="J19" s="167" t="str">
        <f>IF($B19="no","",IF((OR(ISBLANK('C. Market conditions'!J2),'C. Market conditions'!J2="Select answer")),"",'C. Market conditions'!J2))</f>
        <v/>
      </c>
      <c r="K19" s="167" t="str">
        <f>IF($B19="no","",IF((OR(ISBLANK('C. Market conditions'!K2),'C. Market conditions'!K2="Select answer")),"",'C. Market conditions'!K2))</f>
        <v/>
      </c>
      <c r="L19" s="167" t="str">
        <f>IF($B19="no","",IF((OR(ISBLANK('C. Market conditions'!L2),'C. Market conditions'!L2="Select answer")),"",'C. Market conditions'!L2))</f>
        <v/>
      </c>
      <c r="M19" s="167" t="str">
        <f>IF($B19="no","",IF((OR(ISBLANK('C. Market conditions'!M2),'C. Market conditions'!M2="Select answer")),"",'C. Market conditions'!M2))</f>
        <v/>
      </c>
      <c r="N19" s="122" t="str">
        <f>IF($B19="no","",IF((OR(ISBLANK('C. Market conditions'!N2),'C. Market conditions'!N2="Select answer")),"",'C. Market conditions'!N2))</f>
        <v/>
      </c>
      <c r="O19" s="122" t="str">
        <f>IF($B19="no","",IF((OR(ISBLANK('C. Market conditions'!O2),'C. Market conditions'!O2="Select answer")),"",'C. Market conditions'!O2))</f>
        <v/>
      </c>
      <c r="P19" s="122" t="str">
        <f>IF($B19="no","",IF((OR(ISBLANK('C. Market conditions'!P2),'C. Market conditions'!P2="Select answer")),"",'C. Market conditions'!P2))</f>
        <v/>
      </c>
      <c r="Q19" s="122" t="str">
        <f>IF($B19="no","",IF((OR(ISBLANK('C. Market conditions'!Q2),'C. Market conditions'!Q2="Select answer")),"",'C. Market conditions'!Q2))</f>
        <v/>
      </c>
      <c r="R19" s="122" t="str">
        <f>IF($B19="no","",IF((OR(ISBLANK('C. Market conditions'!R2),'C. Market conditions'!R2="Select answer")),"",'C. Market conditions'!R2))</f>
        <v/>
      </c>
      <c r="S19" s="122" t="str">
        <f>IF($B19="no","",IF((OR(ISBLANK('C. Market conditions'!S2),'C. Market conditions'!S2="Select answer")),"",'C. Market conditions'!S2))</f>
        <v/>
      </c>
      <c r="T19" s="122" t="str">
        <f>IF($B19="no","",IF((OR(ISBLANK('C. Market conditions'!T2),'C. Market conditions'!T2="Select answer")),"",'C. Market conditions'!T2))</f>
        <v/>
      </c>
      <c r="U19" s="122" t="str">
        <f>IF($B19="no","",IF((OR(ISBLANK('C. Market conditions'!U2),'C. Market conditions'!U2="Select answer")),"",'C. Market conditions'!U2))</f>
        <v/>
      </c>
      <c r="V19" s="122" t="str">
        <f>IF($B19="no","",IF((OR(ISBLANK('C. Market conditions'!V2),'C. Market conditions'!V2="Select answer")),"",'C. Market conditions'!V2))</f>
        <v/>
      </c>
      <c r="W19" s="122" t="str">
        <f>IF($B19="no","",IF((OR(ISBLANK('C. Market conditions'!W2),'C. Market conditions'!W2="Select answer")),"",'C. Market conditions'!W2))</f>
        <v/>
      </c>
      <c r="X19" s="122" t="str">
        <f>IF($B19="no","",IF((OR(ISBLANK('C. Market conditions'!X2),'C. Market conditions'!X2="Select answer")),"",'C. Market conditions'!X2))</f>
        <v/>
      </c>
      <c r="Y19" s="122" t="str">
        <f>IF($B19="no","",IF((OR(ISBLANK('C. Market conditions'!Y2),'C. Market conditions'!Y2="Select answer")),"",'C. Market conditions'!Y2))</f>
        <v/>
      </c>
      <c r="Z19" s="122" t="str">
        <f>IF($B19="no","",IF((OR(ISBLANK('C. Market conditions'!Z2),'C. Market conditions'!Z2="Select answer")),"",'C. Market conditions'!Z2))</f>
        <v/>
      </c>
      <c r="AA19" s="122" t="str">
        <f>IF($B19="no","",IF((OR(ISBLANK('C. Market conditions'!AA2),'C. Market conditions'!AA2="Select answer")),"",'C. Market conditions'!AA2))</f>
        <v/>
      </c>
      <c r="AB19" s="165"/>
    </row>
    <row r="20" spans="1:28" s="42" customFormat="1">
      <c r="A20" s="208" t="s">
        <v>1197</v>
      </c>
      <c r="B20" s="209" t="s">
        <v>1019</v>
      </c>
      <c r="C20" s="167">
        <v>0.15</v>
      </c>
      <c r="D20" s="167">
        <v>2.5000000000000001E-2</v>
      </c>
      <c r="E20" s="167" t="str">
        <f>IF($B20="no","",IF((OR(ISBLANK('C. Market conditions'!E3),'C. Market conditions'!E3="Select answer")),"",'C. Market conditions'!E3))</f>
        <v/>
      </c>
      <c r="F20" s="167" t="str">
        <f>IF($B20="no","",IF((OR(ISBLANK('C. Market conditions'!F3),'C. Market conditions'!F3="Select answer")),"",'C. Market conditions'!F3))</f>
        <v/>
      </c>
      <c r="G20" s="167" t="str">
        <f>IF($B20="no","",IF((OR(ISBLANK('C. Market conditions'!G3),'C. Market conditions'!G3="Select answer")),"",'C. Market conditions'!G3))</f>
        <v/>
      </c>
      <c r="H20" s="167" t="str">
        <f>IF($B20="no","",IF((OR(ISBLANK('C. Market conditions'!H3),'C. Market conditions'!H3="Select answer")),"",'C. Market conditions'!H3))</f>
        <v/>
      </c>
      <c r="I20" s="167" t="str">
        <f>IF($B20="no","",IF((OR(ISBLANK('C. Market conditions'!I3),'C. Market conditions'!I3="Select answer")),"",'C. Market conditions'!I3))</f>
        <v/>
      </c>
      <c r="J20" s="167" t="str">
        <f>IF($B20="no","",IF((OR(ISBLANK('C. Market conditions'!J3),'C. Market conditions'!J3="Select answer")),"",'C. Market conditions'!J3))</f>
        <v/>
      </c>
      <c r="K20" s="167" t="str">
        <f>IF($B20="no","",IF((OR(ISBLANK('C. Market conditions'!K3),'C. Market conditions'!K3="Select answer")),"",'C. Market conditions'!K3))</f>
        <v/>
      </c>
      <c r="L20" s="167" t="str">
        <f>IF($B20="no","",IF((OR(ISBLANK('C. Market conditions'!L3),'C. Market conditions'!L3="Select answer")),"",'C. Market conditions'!L3))</f>
        <v/>
      </c>
      <c r="M20" s="167" t="str">
        <f>IF($B20="no","",IF((OR(ISBLANK('C. Market conditions'!M3),'C. Market conditions'!M3="Select answer")),"",'C. Market conditions'!M3))</f>
        <v/>
      </c>
      <c r="N20" s="122" t="str">
        <f>IF($B20="no","",IF((OR(ISBLANK('C. Market conditions'!N3),'C. Market conditions'!N3="Select answer")),"",'C. Market conditions'!N3))</f>
        <v/>
      </c>
      <c r="O20" s="122" t="str">
        <f>IF($B20="no","",IF((OR(ISBLANK('C. Market conditions'!O3),'C. Market conditions'!O3="Select answer")),"",'C. Market conditions'!O3))</f>
        <v/>
      </c>
      <c r="P20" s="122" t="str">
        <f>IF($B20="no","",IF((OR(ISBLANK('C. Market conditions'!P3),'C. Market conditions'!P3="Select answer")),"",'C. Market conditions'!P3))</f>
        <v/>
      </c>
      <c r="Q20" s="122" t="str">
        <f>IF($B20="no","",IF((OR(ISBLANK('C. Market conditions'!Q3),'C. Market conditions'!Q3="Select answer")),"",'C. Market conditions'!Q3))</f>
        <v/>
      </c>
      <c r="R20" s="122" t="str">
        <f>IF($B20="no","",IF((OR(ISBLANK('C. Market conditions'!R3),'C. Market conditions'!R3="Select answer")),"",'C. Market conditions'!R3))</f>
        <v/>
      </c>
      <c r="S20" s="122" t="str">
        <f>IF($B20="no","",IF((OR(ISBLANK('C. Market conditions'!S3),'C. Market conditions'!S3="Select answer")),"",'C. Market conditions'!S3))</f>
        <v/>
      </c>
      <c r="T20" s="122" t="str">
        <f>IF($B20="no","",IF((OR(ISBLANK('C. Market conditions'!T3),'C. Market conditions'!T3="Select answer")),"",'C. Market conditions'!T3))</f>
        <v/>
      </c>
      <c r="U20" s="122" t="str">
        <f>IF($B20="no","",IF((OR(ISBLANK('C. Market conditions'!U3),'C. Market conditions'!U3="Select answer")),"",'C. Market conditions'!U3))</f>
        <v/>
      </c>
      <c r="V20" s="122" t="str">
        <f>IF($B20="no","",IF((OR(ISBLANK('C. Market conditions'!V3),'C. Market conditions'!V3="Select answer")),"",'C. Market conditions'!V3))</f>
        <v/>
      </c>
      <c r="W20" s="122" t="str">
        <f>IF($B20="no","",IF((OR(ISBLANK('C. Market conditions'!W3),'C. Market conditions'!W3="Select answer")),"",'C. Market conditions'!W3))</f>
        <v/>
      </c>
      <c r="X20" s="122" t="str">
        <f>IF($B20="no","",IF((OR(ISBLANK('C. Market conditions'!X3),'C. Market conditions'!X3="Select answer")),"",'C. Market conditions'!X3))</f>
        <v/>
      </c>
      <c r="Y20" s="122" t="str">
        <f>IF($B20="no","",IF((OR(ISBLANK('C. Market conditions'!Y3),'C. Market conditions'!Y3="Select answer")),"",'C. Market conditions'!Y3))</f>
        <v/>
      </c>
      <c r="Z20" s="122" t="str">
        <f>IF($B20="no","",IF((OR(ISBLANK('C. Market conditions'!Z3),'C. Market conditions'!Z3="Select answer")),"",'C. Market conditions'!Z3))</f>
        <v/>
      </c>
      <c r="AA20" s="122" t="str">
        <f>IF($B20="no","",IF((OR(ISBLANK('C. Market conditions'!AA3),'C. Market conditions'!AA3="Select answer")),"",'C. Market conditions'!AA3))</f>
        <v/>
      </c>
      <c r="AB20" s="165"/>
    </row>
    <row r="21" spans="1:28" s="42" customFormat="1">
      <c r="A21" s="208" t="s">
        <v>1199</v>
      </c>
      <c r="B21" s="209" t="s">
        <v>1019</v>
      </c>
      <c r="C21" s="168">
        <v>4</v>
      </c>
      <c r="D21" s="168">
        <v>1.5</v>
      </c>
      <c r="E21" s="168" t="str">
        <f>IF($B21="no","",IF((OR(ISBLANK('C. Market conditions'!E4),'C. Market conditions'!E4="Select answer")),"",'C. Market conditions'!E4))</f>
        <v/>
      </c>
      <c r="F21" s="168" t="str">
        <f>IF($B21="no","",IF((OR(ISBLANK('C. Market conditions'!F4),'C. Market conditions'!F4="Select answer")),"",'C. Market conditions'!F4))</f>
        <v/>
      </c>
      <c r="G21" s="168" t="str">
        <f>IF($B21="no","",IF((OR(ISBLANK('C. Market conditions'!G4),'C. Market conditions'!G4="Select answer")),"",'C. Market conditions'!G4))</f>
        <v/>
      </c>
      <c r="H21" s="168" t="str">
        <f>IF($B21="no","",IF((OR(ISBLANK('C. Market conditions'!H4),'C. Market conditions'!H4="Select answer")),"",'C. Market conditions'!H4))</f>
        <v/>
      </c>
      <c r="I21" s="168" t="str">
        <f>IF($B21="no","",IF((OR(ISBLANK('C. Market conditions'!I4),'C. Market conditions'!I4="Select answer")),"",'C. Market conditions'!I4))</f>
        <v/>
      </c>
      <c r="J21" s="168" t="str">
        <f>IF($B21="no","",IF((OR(ISBLANK('C. Market conditions'!J4),'C. Market conditions'!J4="Select answer")),"",'C. Market conditions'!J4))</f>
        <v/>
      </c>
      <c r="K21" s="168" t="str">
        <f>IF($B21="no","",IF((OR(ISBLANK('C. Market conditions'!K4),'C. Market conditions'!K4="Select answer")),"",'C. Market conditions'!K4))</f>
        <v/>
      </c>
      <c r="L21" s="168" t="str">
        <f>IF($B21="no","",IF((OR(ISBLANK('C. Market conditions'!L4),'C. Market conditions'!L4="Select answer")),"",'C. Market conditions'!L4))</f>
        <v/>
      </c>
      <c r="M21" s="168" t="str">
        <f>IF($B21="no","",IF((OR(ISBLANK('C. Market conditions'!M4),'C. Market conditions'!M4="Select answer")),"",'C. Market conditions'!M4))</f>
        <v/>
      </c>
      <c r="N21" s="123" t="str">
        <f>IF($B21="no","",IF((OR(ISBLANK('C. Market conditions'!N4),'C. Market conditions'!N4="Select answer")),"",'C. Market conditions'!N4))</f>
        <v/>
      </c>
      <c r="O21" s="123" t="str">
        <f>IF($B21="no","",IF((OR(ISBLANK('C. Market conditions'!O4),'C. Market conditions'!O4="Select answer")),"",'C. Market conditions'!O4))</f>
        <v/>
      </c>
      <c r="P21" s="123" t="str">
        <f>IF($B21="no","",IF((OR(ISBLANK('C. Market conditions'!P4),'C. Market conditions'!P4="Select answer")),"",'C. Market conditions'!P4))</f>
        <v/>
      </c>
      <c r="Q21" s="123" t="str">
        <f>IF($B21="no","",IF((OR(ISBLANK('C. Market conditions'!Q4),'C. Market conditions'!Q4="Select answer")),"",'C. Market conditions'!Q4))</f>
        <v/>
      </c>
      <c r="R21" s="123" t="str">
        <f>IF($B21="no","",IF((OR(ISBLANK('C. Market conditions'!R4),'C. Market conditions'!R4="Select answer")),"",'C. Market conditions'!R4))</f>
        <v/>
      </c>
      <c r="S21" s="123" t="str">
        <f>IF($B21="no","",IF((OR(ISBLANK('C. Market conditions'!S4),'C. Market conditions'!S4="Select answer")),"",'C. Market conditions'!S4))</f>
        <v/>
      </c>
      <c r="T21" s="123" t="str">
        <f>IF($B21="no","",IF((OR(ISBLANK('C. Market conditions'!T4),'C. Market conditions'!T4="Select answer")),"",'C. Market conditions'!T4))</f>
        <v/>
      </c>
      <c r="U21" s="123" t="str">
        <f>IF($B21="no","",IF((OR(ISBLANK('C. Market conditions'!U4),'C. Market conditions'!U4="Select answer")),"",'C. Market conditions'!U4))</f>
        <v/>
      </c>
      <c r="V21" s="123" t="str">
        <f>IF($B21="no","",IF((OR(ISBLANK('C. Market conditions'!V4),'C. Market conditions'!V4="Select answer")),"",'C. Market conditions'!V4))</f>
        <v/>
      </c>
      <c r="W21" s="123" t="str">
        <f>IF($B21="no","",IF((OR(ISBLANK('C. Market conditions'!W4),'C. Market conditions'!W4="Select answer")),"",'C. Market conditions'!W4))</f>
        <v/>
      </c>
      <c r="X21" s="123" t="str">
        <f>IF($B21="no","",IF((OR(ISBLANK('C. Market conditions'!X4),'C. Market conditions'!X4="Select answer")),"",'C. Market conditions'!X4))</f>
        <v/>
      </c>
      <c r="Y21" s="123" t="str">
        <f>IF($B21="no","",IF((OR(ISBLANK('C. Market conditions'!Y4),'C. Market conditions'!Y4="Select answer")),"",'C. Market conditions'!Y4))</f>
        <v/>
      </c>
      <c r="Z21" s="123" t="str">
        <f>IF($B21="no","",IF((OR(ISBLANK('C. Market conditions'!Z4),'C. Market conditions'!Z4="Select answer")),"",'C. Market conditions'!Z4))</f>
        <v/>
      </c>
      <c r="AA21" s="123" t="str">
        <f>IF($B21="no","",IF((OR(ISBLANK('C. Market conditions'!AA4),'C. Market conditions'!AA4="Select answer")),"",'C. Market conditions'!AA4))</f>
        <v/>
      </c>
      <c r="AB21" s="165"/>
    </row>
    <row r="22" spans="1:28" s="42" customFormat="1">
      <c r="A22" s="208" t="s">
        <v>1201</v>
      </c>
      <c r="B22" s="209" t="s">
        <v>1019</v>
      </c>
      <c r="C22" s="167" t="s">
        <v>1203</v>
      </c>
      <c r="D22" s="167" t="s">
        <v>1204</v>
      </c>
      <c r="E22" s="167" t="str">
        <f>IF($B22="no","",IF((OR(ISBLANK('C. Market conditions'!E5),'C. Market conditions'!E5="Select answer")),"",'C. Market conditions'!E5))</f>
        <v/>
      </c>
      <c r="F22" s="167" t="str">
        <f>IF($B22="no","",IF((OR(ISBLANK('C. Market conditions'!F5),'C. Market conditions'!F5="Select answer")),"",'C. Market conditions'!F5))</f>
        <v/>
      </c>
      <c r="G22" s="167" t="str">
        <f>IF($B22="no","",IF((OR(ISBLANK('C. Market conditions'!G5),'C. Market conditions'!G5="Select answer")),"",'C. Market conditions'!G5))</f>
        <v/>
      </c>
      <c r="H22" s="167" t="str">
        <f>IF($B22="no","",IF((OR(ISBLANK('C. Market conditions'!H5),'C. Market conditions'!H5="Select answer")),"",'C. Market conditions'!H5))</f>
        <v/>
      </c>
      <c r="I22" s="167" t="str">
        <f>IF($B22="no","",IF((OR(ISBLANK('C. Market conditions'!I5),'C. Market conditions'!I5="Select answer")),"",'C. Market conditions'!I5))</f>
        <v/>
      </c>
      <c r="J22" s="167" t="str">
        <f>IF($B22="no","",IF((OR(ISBLANK('C. Market conditions'!J5),'C. Market conditions'!J5="Select answer")),"",'C. Market conditions'!J5))</f>
        <v/>
      </c>
      <c r="K22" s="167" t="str">
        <f>IF($B22="no","",IF((OR(ISBLANK('C. Market conditions'!K5),'C. Market conditions'!K5="Select answer")),"",'C. Market conditions'!K5))</f>
        <v/>
      </c>
      <c r="L22" s="167" t="str">
        <f>IF($B22="no","",IF((OR(ISBLANK('C. Market conditions'!L5),'C. Market conditions'!L5="Select answer")),"",'C. Market conditions'!L5))</f>
        <v/>
      </c>
      <c r="M22" s="167" t="str">
        <f>IF($B22="no","",IF((OR(ISBLANK('C. Market conditions'!M5),'C. Market conditions'!M5="Select answer")),"",'C. Market conditions'!M5))</f>
        <v/>
      </c>
      <c r="N22" s="122" t="str">
        <f>IF($B22="no","",IF((OR(ISBLANK('C. Market conditions'!N5),'C. Market conditions'!N5="Select answer")),"",'C. Market conditions'!N5))</f>
        <v/>
      </c>
      <c r="O22" s="122" t="str">
        <f>IF($B22="no","",IF((OR(ISBLANK('C. Market conditions'!O5),'C. Market conditions'!O5="Select answer")),"",'C. Market conditions'!O5))</f>
        <v/>
      </c>
      <c r="P22" s="122" t="str">
        <f>IF($B22="no","",IF((OR(ISBLANK('C. Market conditions'!P5),'C. Market conditions'!P5="Select answer")),"",'C. Market conditions'!P5))</f>
        <v/>
      </c>
      <c r="Q22" s="122" t="str">
        <f>IF($B22="no","",IF((OR(ISBLANK('C. Market conditions'!Q5),'C. Market conditions'!Q5="Select answer")),"",'C. Market conditions'!Q5))</f>
        <v/>
      </c>
      <c r="R22" s="122" t="str">
        <f>IF($B22="no","",IF((OR(ISBLANK('C. Market conditions'!R5),'C. Market conditions'!R5="Select answer")),"",'C. Market conditions'!R5))</f>
        <v/>
      </c>
      <c r="S22" s="122" t="str">
        <f>IF($B22="no","",IF((OR(ISBLANK('C. Market conditions'!S5),'C. Market conditions'!S5="Select answer")),"",'C. Market conditions'!S5))</f>
        <v/>
      </c>
      <c r="T22" s="122" t="str">
        <f>IF($B22="no","",IF((OR(ISBLANK('C. Market conditions'!T5),'C. Market conditions'!T5="Select answer")),"",'C. Market conditions'!T5))</f>
        <v/>
      </c>
      <c r="U22" s="122" t="str">
        <f>IF($B22="no","",IF((OR(ISBLANK('C. Market conditions'!U5),'C. Market conditions'!U5="Select answer")),"",'C. Market conditions'!U5))</f>
        <v/>
      </c>
      <c r="V22" s="122" t="str">
        <f>IF($B22="no","",IF((OR(ISBLANK('C. Market conditions'!V5),'C. Market conditions'!V5="Select answer")),"",'C. Market conditions'!V5))</f>
        <v/>
      </c>
      <c r="W22" s="122" t="str">
        <f>IF($B22="no","",IF((OR(ISBLANK('C. Market conditions'!W5),'C. Market conditions'!W5="Select answer")),"",'C. Market conditions'!W5))</f>
        <v/>
      </c>
      <c r="X22" s="122" t="str">
        <f>IF($B22="no","",IF((OR(ISBLANK('C. Market conditions'!X5),'C. Market conditions'!X5="Select answer")),"",'C. Market conditions'!X5))</f>
        <v/>
      </c>
      <c r="Y22" s="122" t="str">
        <f>IF($B22="no","",IF((OR(ISBLANK('C. Market conditions'!Y5),'C. Market conditions'!Y5="Select answer")),"",'C. Market conditions'!Y5))</f>
        <v/>
      </c>
      <c r="Z22" s="122" t="str">
        <f>IF($B22="no","",IF((OR(ISBLANK('C. Market conditions'!Z5),'C. Market conditions'!Z5="Select answer")),"",'C. Market conditions'!Z5))</f>
        <v/>
      </c>
      <c r="AA22" s="122" t="str">
        <f>IF($B22="no","",IF((OR(ISBLANK('C. Market conditions'!AA5),'C. Market conditions'!AA5="Select answer")),"",'C. Market conditions'!AA5))</f>
        <v/>
      </c>
      <c r="AB22" s="165"/>
    </row>
    <row r="23" spans="1:28" s="42" customFormat="1">
      <c r="A23" s="169" t="s">
        <v>1205</v>
      </c>
      <c r="B23" s="209" t="s">
        <v>1019</v>
      </c>
      <c r="C23" s="167" t="s">
        <v>1207</v>
      </c>
      <c r="D23" s="167" t="s">
        <v>1208</v>
      </c>
      <c r="E23" s="167" t="str">
        <f>IF($B23="no","",IF((OR(ISBLANK('C. Market conditions'!E6),'C. Market conditions'!E6="Select answer")),"",'C. Market conditions'!E6))</f>
        <v/>
      </c>
      <c r="F23" s="167" t="str">
        <f>IF($B23="no","",IF((OR(ISBLANK('C. Market conditions'!F6),'C. Market conditions'!F6="Select answer")),"",'C. Market conditions'!F6))</f>
        <v/>
      </c>
      <c r="G23" s="167" t="str">
        <f>IF($B23="no","",IF((OR(ISBLANK('C. Market conditions'!G6),'C. Market conditions'!G6="Select answer")),"",'C. Market conditions'!G6))</f>
        <v/>
      </c>
      <c r="H23" s="167" t="str">
        <f>IF($B23="no","",IF((OR(ISBLANK('C. Market conditions'!H6),'C. Market conditions'!H6="Select answer")),"",'C. Market conditions'!H6))</f>
        <v/>
      </c>
      <c r="I23" s="167" t="str">
        <f>IF($B23="no","",IF((OR(ISBLANK('C. Market conditions'!I6),'C. Market conditions'!I6="Select answer")),"",'C. Market conditions'!I6))</f>
        <v/>
      </c>
      <c r="J23" s="167" t="str">
        <f>IF($B23="no","",IF((OR(ISBLANK('C. Market conditions'!J6),'C. Market conditions'!J6="Select answer")),"",'C. Market conditions'!J6))</f>
        <v/>
      </c>
      <c r="K23" s="167" t="str">
        <f>IF($B23="no","",IF((OR(ISBLANK('C. Market conditions'!K6),'C. Market conditions'!K6="Select answer")),"",'C. Market conditions'!K6))</f>
        <v/>
      </c>
      <c r="L23" s="167" t="str">
        <f>IF($B23="no","",IF((OR(ISBLANK('C. Market conditions'!L6),'C. Market conditions'!L6="Select answer")),"",'C. Market conditions'!L6))</f>
        <v/>
      </c>
      <c r="M23" s="167" t="str">
        <f>IF($B23="no","",IF((OR(ISBLANK('C. Market conditions'!M6),'C. Market conditions'!M6="Select answer")),"",'C. Market conditions'!M6))</f>
        <v/>
      </c>
      <c r="N23" s="122" t="str">
        <f>IF($B23="no","",IF((OR(ISBLANK('C. Market conditions'!N6),'C. Market conditions'!N6="Select answer")),"",'C. Market conditions'!N6))</f>
        <v/>
      </c>
      <c r="O23" s="122" t="str">
        <f>IF($B23="no","",IF((OR(ISBLANK('C. Market conditions'!O6),'C. Market conditions'!O6="Select answer")),"",'C. Market conditions'!O6))</f>
        <v/>
      </c>
      <c r="P23" s="122" t="str">
        <f>IF($B23="no","",IF((OR(ISBLANK('C. Market conditions'!P6),'C. Market conditions'!P6="Select answer")),"",'C. Market conditions'!P6))</f>
        <v/>
      </c>
      <c r="Q23" s="122" t="str">
        <f>IF($B23="no","",IF((OR(ISBLANK('C. Market conditions'!Q6),'C. Market conditions'!Q6="Select answer")),"",'C. Market conditions'!Q6))</f>
        <v/>
      </c>
      <c r="R23" s="122" t="str">
        <f>IF($B23="no","",IF((OR(ISBLANK('C. Market conditions'!R6),'C. Market conditions'!R6="Select answer")),"",'C. Market conditions'!R6))</f>
        <v/>
      </c>
      <c r="S23" s="122" t="str">
        <f>IF($B23="no","",IF((OR(ISBLANK('C. Market conditions'!S6),'C. Market conditions'!S6="Select answer")),"",'C. Market conditions'!S6))</f>
        <v/>
      </c>
      <c r="T23" s="122" t="str">
        <f>IF($B23="no","",IF((OR(ISBLANK('C. Market conditions'!T6),'C. Market conditions'!T6="Select answer")),"",'C. Market conditions'!T6))</f>
        <v/>
      </c>
      <c r="U23" s="122" t="str">
        <f>IF($B23="no","",IF((OR(ISBLANK('C. Market conditions'!U6),'C. Market conditions'!U6="Select answer")),"",'C. Market conditions'!U6))</f>
        <v/>
      </c>
      <c r="V23" s="122" t="str">
        <f>IF($B23="no","",IF((OR(ISBLANK('C. Market conditions'!V6),'C. Market conditions'!V6="Select answer")),"",'C. Market conditions'!V6))</f>
        <v/>
      </c>
      <c r="W23" s="122" t="str">
        <f>IF($B23="no","",IF((OR(ISBLANK('C. Market conditions'!W6),'C. Market conditions'!W6="Select answer")),"",'C. Market conditions'!W6))</f>
        <v/>
      </c>
      <c r="X23" s="122" t="str">
        <f>IF($B23="no","",IF((OR(ISBLANK('C. Market conditions'!X6),'C. Market conditions'!X6="Select answer")),"",'C. Market conditions'!X6))</f>
        <v/>
      </c>
      <c r="Y23" s="122" t="str">
        <f>IF($B23="no","",IF((OR(ISBLANK('C. Market conditions'!Y6),'C. Market conditions'!Y6="Select answer")),"",'C. Market conditions'!Y6))</f>
        <v/>
      </c>
      <c r="Z23" s="122" t="str">
        <f>IF($B23="no","",IF((OR(ISBLANK('C. Market conditions'!Z6),'C. Market conditions'!Z6="Select answer")),"",'C. Market conditions'!Z6))</f>
        <v/>
      </c>
      <c r="AA23" s="122" t="str">
        <f>IF($B23="no","",IF((OR(ISBLANK('C. Market conditions'!AA6),'C. Market conditions'!AA6="Select answer")),"",'C. Market conditions'!AA6))</f>
        <v/>
      </c>
      <c r="AB23" s="165"/>
    </row>
    <row r="24" spans="1:28" s="42" customFormat="1" ht="14.25" customHeight="1">
      <c r="A24" s="169" t="s">
        <v>1209</v>
      </c>
      <c r="B24" s="209" t="s">
        <v>1019</v>
      </c>
      <c r="C24" s="167">
        <v>0.06</v>
      </c>
      <c r="D24" s="167">
        <v>0.06</v>
      </c>
      <c r="E24" s="167" t="str">
        <f>IF($B24="no","",IF((OR(ISBLANK('C. Market conditions'!E7),'C. Market conditions'!E7="Select answer")),"",'C. Market conditions'!E7))</f>
        <v/>
      </c>
      <c r="F24" s="167" t="str">
        <f>IF($B24="no","",IF((OR(ISBLANK('C. Market conditions'!F7),'C. Market conditions'!F7="Select answer")),"",'C. Market conditions'!F7))</f>
        <v/>
      </c>
      <c r="G24" s="167" t="str">
        <f>IF($B24="no","",IF((OR(ISBLANK('C. Market conditions'!G7),'C. Market conditions'!G7="Select answer")),"",'C. Market conditions'!G7))</f>
        <v/>
      </c>
      <c r="H24" s="167" t="str">
        <f>IF($B24="no","",IF((OR(ISBLANK('C. Market conditions'!H7),'C. Market conditions'!H7="Select answer")),"",'C. Market conditions'!H7))</f>
        <v/>
      </c>
      <c r="I24" s="167" t="str">
        <f>IF($B24="no","",IF((OR(ISBLANK('C. Market conditions'!I7),'C. Market conditions'!I7="Select answer")),"",'C. Market conditions'!I7))</f>
        <v/>
      </c>
      <c r="J24" s="167" t="str">
        <f>IF($B24="no","",IF((OR(ISBLANK('C. Market conditions'!J7),'C. Market conditions'!J7="Select answer")),"",'C. Market conditions'!J7))</f>
        <v/>
      </c>
      <c r="K24" s="167" t="str">
        <f>IF($B24="no","",IF((OR(ISBLANK('C. Market conditions'!K7),'C. Market conditions'!K7="Select answer")),"",'C. Market conditions'!K7))</f>
        <v/>
      </c>
      <c r="L24" s="167" t="str">
        <f>IF($B24="no","",IF((OR(ISBLANK('C. Market conditions'!L7),'C. Market conditions'!L7="Select answer")),"",'C. Market conditions'!L7))</f>
        <v/>
      </c>
      <c r="M24" s="167" t="str">
        <f>IF($B24="no","",IF((OR(ISBLANK('C. Market conditions'!M7),'C. Market conditions'!M7="Select answer")),"",'C. Market conditions'!M7))</f>
        <v/>
      </c>
      <c r="N24" s="122" t="str">
        <f>IF($B24="no","",IF((OR(ISBLANK('C. Market conditions'!N7),'C. Market conditions'!N7="Select answer")),"",'C. Market conditions'!N7))</f>
        <v/>
      </c>
      <c r="O24" s="122" t="str">
        <f>IF($B24="no","",IF((OR(ISBLANK('C. Market conditions'!O7),'C. Market conditions'!O7="Select answer")),"",'C. Market conditions'!O7))</f>
        <v/>
      </c>
      <c r="P24" s="122" t="str">
        <f>IF($B24="no","",IF((OR(ISBLANK('C. Market conditions'!P7),'C. Market conditions'!P7="Select answer")),"",'C. Market conditions'!P7))</f>
        <v/>
      </c>
      <c r="Q24" s="122" t="str">
        <f>IF($B24="no","",IF((OR(ISBLANK('C. Market conditions'!Q7),'C. Market conditions'!Q7="Select answer")),"",'C. Market conditions'!Q7))</f>
        <v/>
      </c>
      <c r="R24" s="122" t="str">
        <f>IF($B24="no","",IF((OR(ISBLANK('C. Market conditions'!R7),'C. Market conditions'!R7="Select answer")),"",'C. Market conditions'!R7))</f>
        <v/>
      </c>
      <c r="S24" s="122" t="str">
        <f>IF($B24="no","",IF((OR(ISBLANK('C. Market conditions'!S7),'C. Market conditions'!S7="Select answer")),"",'C. Market conditions'!S7))</f>
        <v/>
      </c>
      <c r="T24" s="122" t="str">
        <f>IF($B24="no","",IF((OR(ISBLANK('C. Market conditions'!T7),'C. Market conditions'!T7="Select answer")),"",'C. Market conditions'!T7))</f>
        <v/>
      </c>
      <c r="U24" s="122" t="str">
        <f>IF($B24="no","",IF((OR(ISBLANK('C. Market conditions'!U7),'C. Market conditions'!U7="Select answer")),"",'C. Market conditions'!U7))</f>
        <v/>
      </c>
      <c r="V24" s="122" t="str">
        <f>IF($B24="no","",IF((OR(ISBLANK('C. Market conditions'!V7),'C. Market conditions'!V7="Select answer")),"",'C. Market conditions'!V7))</f>
        <v/>
      </c>
      <c r="W24" s="122" t="str">
        <f>IF($B24="no","",IF((OR(ISBLANK('C. Market conditions'!W7),'C. Market conditions'!W7="Select answer")),"",'C. Market conditions'!W7))</f>
        <v/>
      </c>
      <c r="X24" s="122" t="str">
        <f>IF($B24="no","",IF((OR(ISBLANK('C. Market conditions'!X7),'C. Market conditions'!X7="Select answer")),"",'C. Market conditions'!X7))</f>
        <v/>
      </c>
      <c r="Y24" s="122" t="str">
        <f>IF($B24="no","",IF((OR(ISBLANK('C. Market conditions'!Y7),'C. Market conditions'!Y7="Select answer")),"",'C. Market conditions'!Y7))</f>
        <v/>
      </c>
      <c r="Z24" s="122" t="str">
        <f>IF($B24="no","",IF((OR(ISBLANK('C. Market conditions'!Z7),'C. Market conditions'!Z7="Select answer")),"",'C. Market conditions'!Z7))</f>
        <v/>
      </c>
      <c r="AA24" s="122" t="str">
        <f>IF($B24="no","",IF((OR(ISBLANK('C. Market conditions'!AA7),'C. Market conditions'!AA7="Select answer")),"",'C. Market conditions'!AA7))</f>
        <v/>
      </c>
      <c r="AB24" s="165"/>
    </row>
    <row r="25" spans="1:28" s="42" customFormat="1">
      <c r="A25" s="169" t="s">
        <v>1211</v>
      </c>
      <c r="B25" s="209" t="s">
        <v>1019</v>
      </c>
      <c r="C25" s="167" t="s">
        <v>1213</v>
      </c>
      <c r="D25" s="167" t="s">
        <v>1214</v>
      </c>
      <c r="E25" s="167" t="str">
        <f>IF($B25="no","",IF((OR(ISBLANK('C. Market conditions'!E8),'C. Market conditions'!E8="Select answer")),"",'C. Market conditions'!E8))</f>
        <v/>
      </c>
      <c r="F25" s="167" t="str">
        <f>IF($B25="no","",IF((OR(ISBLANK('C. Market conditions'!F8),'C. Market conditions'!F8="Select answer")),"",'C. Market conditions'!F8))</f>
        <v/>
      </c>
      <c r="G25" s="167" t="str">
        <f>IF($B25="no","",IF((OR(ISBLANK('C. Market conditions'!G8),'C. Market conditions'!G8="Select answer")),"",'C. Market conditions'!G8))</f>
        <v/>
      </c>
      <c r="H25" s="167" t="str">
        <f>IF($B25="no","",IF((OR(ISBLANK('C. Market conditions'!H8),'C. Market conditions'!H8="Select answer")),"",'C. Market conditions'!H8))</f>
        <v/>
      </c>
      <c r="I25" s="167" t="str">
        <f>IF($B25="no","",IF((OR(ISBLANK('C. Market conditions'!I8),'C. Market conditions'!I8="Select answer")),"",'C. Market conditions'!I8))</f>
        <v/>
      </c>
      <c r="J25" s="167" t="str">
        <f>IF($B25="no","",IF((OR(ISBLANK('C. Market conditions'!J8),'C. Market conditions'!J8="Select answer")),"",'C. Market conditions'!J8))</f>
        <v/>
      </c>
      <c r="K25" s="167" t="str">
        <f>IF($B25="no","",IF((OR(ISBLANK('C. Market conditions'!K8),'C. Market conditions'!K8="Select answer")),"",'C. Market conditions'!K8))</f>
        <v/>
      </c>
      <c r="L25" s="167" t="str">
        <f>IF($B25="no","",IF((OR(ISBLANK('C. Market conditions'!L8),'C. Market conditions'!L8="Select answer")),"",'C. Market conditions'!L8))</f>
        <v/>
      </c>
      <c r="M25" s="167" t="str">
        <f>IF($B25="no","",IF((OR(ISBLANK('C. Market conditions'!M8),'C. Market conditions'!M8="Select answer")),"",'C. Market conditions'!M8))</f>
        <v/>
      </c>
      <c r="N25" s="122" t="str">
        <f>IF($B25="no","",IF((OR(ISBLANK('C. Market conditions'!N8),'C. Market conditions'!N8="Select answer")),"",'C. Market conditions'!N8))</f>
        <v/>
      </c>
      <c r="O25" s="122" t="str">
        <f>IF($B25="no","",IF((OR(ISBLANK('C. Market conditions'!O8),'C. Market conditions'!O8="Select answer")),"",'C. Market conditions'!O8))</f>
        <v/>
      </c>
      <c r="P25" s="122" t="str">
        <f>IF($B25="no","",IF((OR(ISBLANK('C. Market conditions'!P8),'C. Market conditions'!P8="Select answer")),"",'C. Market conditions'!P8))</f>
        <v/>
      </c>
      <c r="Q25" s="122" t="str">
        <f>IF($B25="no","",IF((OR(ISBLANK('C. Market conditions'!Q8),'C. Market conditions'!Q8="Select answer")),"",'C. Market conditions'!Q8))</f>
        <v/>
      </c>
      <c r="R25" s="122" t="str">
        <f>IF($B25="no","",IF((OR(ISBLANK('C. Market conditions'!R8),'C. Market conditions'!R8="Select answer")),"",'C. Market conditions'!R8))</f>
        <v/>
      </c>
      <c r="S25" s="122" t="str">
        <f>IF($B25="no","",IF((OR(ISBLANK('C. Market conditions'!S8),'C. Market conditions'!S8="Select answer")),"",'C. Market conditions'!S8))</f>
        <v/>
      </c>
      <c r="T25" s="122" t="str">
        <f>IF($B25="no","",IF((OR(ISBLANK('C. Market conditions'!T8),'C. Market conditions'!T8="Select answer")),"",'C. Market conditions'!T8))</f>
        <v/>
      </c>
      <c r="U25" s="122" t="str">
        <f>IF($B25="no","",IF((OR(ISBLANK('C. Market conditions'!U8),'C. Market conditions'!U8="Select answer")),"",'C. Market conditions'!U8))</f>
        <v/>
      </c>
      <c r="V25" s="122" t="str">
        <f>IF($B25="no","",IF((OR(ISBLANK('C. Market conditions'!V8),'C. Market conditions'!V8="Select answer")),"",'C. Market conditions'!V8))</f>
        <v/>
      </c>
      <c r="W25" s="122" t="str">
        <f>IF($B25="no","",IF((OR(ISBLANK('C. Market conditions'!W8),'C. Market conditions'!W8="Select answer")),"",'C. Market conditions'!W8))</f>
        <v/>
      </c>
      <c r="X25" s="122" t="str">
        <f>IF($B25="no","",IF((OR(ISBLANK('C. Market conditions'!X8),'C. Market conditions'!X8="Select answer")),"",'C. Market conditions'!X8))</f>
        <v/>
      </c>
      <c r="Y25" s="122" t="str">
        <f>IF($B25="no","",IF((OR(ISBLANK('C. Market conditions'!Y8),'C. Market conditions'!Y8="Select answer")),"",'C. Market conditions'!Y8))</f>
        <v/>
      </c>
      <c r="Z25" s="122" t="str">
        <f>IF($B25="no","",IF((OR(ISBLANK('C. Market conditions'!Z8),'C. Market conditions'!Z8="Select answer")),"",'C. Market conditions'!Z8))</f>
        <v/>
      </c>
      <c r="AA25" s="122" t="str">
        <f>IF($B25="no","",IF((OR(ISBLANK('C. Market conditions'!AA8),'C. Market conditions'!AA8="Select answer")),"",'C. Market conditions'!AA8))</f>
        <v/>
      </c>
      <c r="AB25" s="165"/>
    </row>
    <row r="26" spans="1:28" s="42" customFormat="1">
      <c r="A26" s="169" t="s">
        <v>1215</v>
      </c>
      <c r="B26" s="209" t="s">
        <v>1019</v>
      </c>
      <c r="C26" s="167" t="s">
        <v>1217</v>
      </c>
      <c r="D26" s="167" t="s">
        <v>1217</v>
      </c>
      <c r="E26" s="167" t="str">
        <f>IF($B26="no","",IF((OR(ISBLANK('C. Market conditions'!E9),'C. Market conditions'!E9="Select answer")),"",'C. Market conditions'!E9))</f>
        <v/>
      </c>
      <c r="F26" s="167" t="str">
        <f>IF($B26="no","",IF((OR(ISBLANK('C. Market conditions'!F9),'C. Market conditions'!F9="Select answer")),"",'C. Market conditions'!F9))</f>
        <v/>
      </c>
      <c r="G26" s="167" t="str">
        <f>IF($B26="no","",IF((OR(ISBLANK('C. Market conditions'!G9),'C. Market conditions'!G9="Select answer")),"",'C. Market conditions'!G9))</f>
        <v/>
      </c>
      <c r="H26" s="167" t="str">
        <f>IF($B26="no","",IF((OR(ISBLANK('C. Market conditions'!H9),'C. Market conditions'!H9="Select answer")),"",'C. Market conditions'!H9))</f>
        <v/>
      </c>
      <c r="I26" s="167" t="str">
        <f>IF($B26="no","",IF((OR(ISBLANK('C. Market conditions'!I9),'C. Market conditions'!I9="Select answer")),"",'C. Market conditions'!I9))</f>
        <v/>
      </c>
      <c r="J26" s="167" t="str">
        <f>IF($B26="no","",IF((OR(ISBLANK('C. Market conditions'!J9),'C. Market conditions'!J9="Select answer")),"",'C. Market conditions'!J9))</f>
        <v/>
      </c>
      <c r="K26" s="167" t="str">
        <f>IF($B26="no","",IF((OR(ISBLANK('C. Market conditions'!K9),'C. Market conditions'!K9="Select answer")),"",'C. Market conditions'!K9))</f>
        <v/>
      </c>
      <c r="L26" s="167" t="str">
        <f>IF($B26="no","",IF((OR(ISBLANK('C. Market conditions'!L9),'C. Market conditions'!L9="Select answer")),"",'C. Market conditions'!L9))</f>
        <v/>
      </c>
      <c r="M26" s="167" t="str">
        <f>IF($B26="no","",IF((OR(ISBLANK('C. Market conditions'!M9),'C. Market conditions'!M9="Select answer")),"",'C. Market conditions'!M9))</f>
        <v/>
      </c>
      <c r="N26" s="122" t="str">
        <f>IF($B26="no","",IF((OR(ISBLANK('C. Market conditions'!N9),'C. Market conditions'!N9="Select answer")),"",'C. Market conditions'!N9))</f>
        <v/>
      </c>
      <c r="O26" s="122" t="str">
        <f>IF($B26="no","",IF((OR(ISBLANK('C. Market conditions'!O9),'C. Market conditions'!O9="Select answer")),"",'C. Market conditions'!O9))</f>
        <v/>
      </c>
      <c r="P26" s="122" t="str">
        <f>IF($B26="no","",IF((OR(ISBLANK('C. Market conditions'!P9),'C. Market conditions'!P9="Select answer")),"",'C. Market conditions'!P9))</f>
        <v/>
      </c>
      <c r="Q26" s="122" t="str">
        <f>IF($B26="no","",IF((OR(ISBLANK('C. Market conditions'!Q9),'C. Market conditions'!Q9="Select answer")),"",'C. Market conditions'!Q9))</f>
        <v/>
      </c>
      <c r="R26" s="122" t="str">
        <f>IF($B26="no","",IF((OR(ISBLANK('C. Market conditions'!R9),'C. Market conditions'!R9="Select answer")),"",'C. Market conditions'!R9))</f>
        <v/>
      </c>
      <c r="S26" s="122" t="str">
        <f>IF($B26="no","",IF((OR(ISBLANK('C. Market conditions'!S9),'C. Market conditions'!S9="Select answer")),"",'C. Market conditions'!S9))</f>
        <v/>
      </c>
      <c r="T26" s="122" t="str">
        <f>IF($B26="no","",IF((OR(ISBLANK('C. Market conditions'!T9),'C. Market conditions'!T9="Select answer")),"",'C. Market conditions'!T9))</f>
        <v/>
      </c>
      <c r="U26" s="122" t="str">
        <f>IF($B26="no","",IF((OR(ISBLANK('C. Market conditions'!U9),'C. Market conditions'!U9="Select answer")),"",'C. Market conditions'!U9))</f>
        <v/>
      </c>
      <c r="V26" s="122" t="str">
        <f>IF($B26="no","",IF((OR(ISBLANK('C. Market conditions'!V9),'C. Market conditions'!V9="Select answer")),"",'C. Market conditions'!V9))</f>
        <v/>
      </c>
      <c r="W26" s="122" t="str">
        <f>IF($B26="no","",IF((OR(ISBLANK('C. Market conditions'!W9),'C. Market conditions'!W9="Select answer")),"",'C. Market conditions'!W9))</f>
        <v/>
      </c>
      <c r="X26" s="122" t="str">
        <f>IF($B26="no","",IF((OR(ISBLANK('C. Market conditions'!X9),'C. Market conditions'!X9="Select answer")),"",'C. Market conditions'!X9))</f>
        <v/>
      </c>
      <c r="Y26" s="122" t="str">
        <f>IF($B26="no","",IF((OR(ISBLANK('C. Market conditions'!Y9),'C. Market conditions'!Y9="Select answer")),"",'C. Market conditions'!Y9))</f>
        <v/>
      </c>
      <c r="Z26" s="122" t="str">
        <f>IF($B26="no","",IF((OR(ISBLANK('C. Market conditions'!Z9),'C. Market conditions'!Z9="Select answer")),"",'C. Market conditions'!Z9))</f>
        <v/>
      </c>
      <c r="AA26" s="122" t="str">
        <f>IF($B26="no","",IF((OR(ISBLANK('C. Market conditions'!AA9),'C. Market conditions'!AA9="Select answer")),"",'C. Market conditions'!AA9))</f>
        <v/>
      </c>
      <c r="AB26" s="165"/>
    </row>
    <row r="27" spans="1:28" hidden="1">
      <c r="A27" s="119" t="s">
        <v>1218</v>
      </c>
      <c r="B27" s="207" t="s">
        <v>1021</v>
      </c>
      <c r="C27" s="122"/>
      <c r="D27" s="122"/>
      <c r="E27" s="122" t="str">
        <f>IF($B27="no","",IF((OR(ISBLANK('C. Market conditions'!E10),'C. Market conditions'!E10="Select answer")),"",'C. Market conditions'!E10))</f>
        <v/>
      </c>
      <c r="F27" s="122" t="str">
        <f>IF($B27="no","",IF((OR(ISBLANK('C. Market conditions'!F10),'C. Market conditions'!F10="Select answer")),"",'C. Market conditions'!F10))</f>
        <v/>
      </c>
      <c r="G27" s="122" t="str">
        <f>IF($B27="no","",IF((OR(ISBLANK('C. Market conditions'!G10),'C. Market conditions'!G10="Select answer")),"",'C. Market conditions'!G10))</f>
        <v/>
      </c>
      <c r="H27" s="122" t="str">
        <f>IF($B27="no","",IF((OR(ISBLANK('C. Market conditions'!H10),'C. Market conditions'!H10="Select answer")),"",'C. Market conditions'!H10))</f>
        <v/>
      </c>
      <c r="I27" s="122" t="str">
        <f>IF($B27="no","",IF((OR(ISBLANK('C. Market conditions'!I10),'C. Market conditions'!I10="Select answer")),"",'C. Market conditions'!I10))</f>
        <v/>
      </c>
      <c r="J27" s="122" t="str">
        <f>IF($B27="no","",IF((OR(ISBLANK('C. Market conditions'!J10),'C. Market conditions'!J10="Select answer")),"",'C. Market conditions'!J10))</f>
        <v/>
      </c>
      <c r="K27" s="122" t="str">
        <f>IF($B27="no","",IF((OR(ISBLANK('C. Market conditions'!K10),'C. Market conditions'!K10="Select answer")),"",'C. Market conditions'!K10))</f>
        <v/>
      </c>
      <c r="L27" s="122" t="str">
        <f>IF($B27="no","",IF((OR(ISBLANK('C. Market conditions'!L10),'C. Market conditions'!L10="Select answer")),"",'C. Market conditions'!L10))</f>
        <v/>
      </c>
      <c r="M27" s="122" t="str">
        <f>IF($B27="no","",IF((OR(ISBLANK('C. Market conditions'!M10),'C. Market conditions'!M10="Select answer")),"",'C. Market conditions'!M10))</f>
        <v/>
      </c>
      <c r="N27" s="122" t="str">
        <f>IF($B27="no","",IF((OR(ISBLANK('C. Market conditions'!N10),'C. Market conditions'!N10="Select answer")),"",'C. Market conditions'!N10))</f>
        <v/>
      </c>
      <c r="O27" s="122" t="str">
        <f>IF($B27="no","",IF((OR(ISBLANK('C. Market conditions'!O10),'C. Market conditions'!O10="Select answer")),"",'C. Market conditions'!O10))</f>
        <v/>
      </c>
      <c r="P27" s="122" t="str">
        <f>IF($B27="no","",IF((OR(ISBLANK('C. Market conditions'!P10),'C. Market conditions'!P10="Select answer")),"",'C. Market conditions'!P10))</f>
        <v/>
      </c>
      <c r="Q27" s="122" t="str">
        <f>IF($B27="no","",IF((OR(ISBLANK('C. Market conditions'!Q10),'C. Market conditions'!Q10="Select answer")),"",'C. Market conditions'!Q10))</f>
        <v/>
      </c>
      <c r="R27" s="122" t="str">
        <f>IF($B27="no","",IF((OR(ISBLANK('C. Market conditions'!R10),'C. Market conditions'!R10="Select answer")),"",'C. Market conditions'!R10))</f>
        <v/>
      </c>
      <c r="S27" s="122" t="str">
        <f>IF($B27="no","",IF((OR(ISBLANK('C. Market conditions'!S10),'C. Market conditions'!S10="Select answer")),"",'C. Market conditions'!S10))</f>
        <v/>
      </c>
      <c r="T27" s="122" t="str">
        <f>IF($B27="no","",IF((OR(ISBLANK('C. Market conditions'!T10),'C. Market conditions'!T10="Select answer")),"",'C. Market conditions'!T10))</f>
        <v/>
      </c>
      <c r="U27" s="122" t="str">
        <f>IF($B27="no","",IF((OR(ISBLANK('C. Market conditions'!U10),'C. Market conditions'!U10="Select answer")),"",'C. Market conditions'!U10))</f>
        <v/>
      </c>
      <c r="V27" s="122" t="str">
        <f>IF($B27="no","",IF((OR(ISBLANK('C. Market conditions'!V10),'C. Market conditions'!V10="Select answer")),"",'C. Market conditions'!V10))</f>
        <v/>
      </c>
      <c r="W27" s="122" t="str">
        <f>IF($B27="no","",IF((OR(ISBLANK('C. Market conditions'!W10),'C. Market conditions'!W10="Select answer")),"",'C. Market conditions'!W10))</f>
        <v/>
      </c>
      <c r="X27" s="122" t="str">
        <f>IF($B27="no","",IF((OR(ISBLANK('C. Market conditions'!X10),'C. Market conditions'!X10="Select answer")),"",'C. Market conditions'!X10))</f>
        <v/>
      </c>
      <c r="Y27" s="122" t="str">
        <f>IF($B27="no","",IF((OR(ISBLANK('C. Market conditions'!Y10),'C. Market conditions'!Y10="Select answer")),"",'C. Market conditions'!Y10))</f>
        <v/>
      </c>
      <c r="Z27" s="122" t="str">
        <f>IF($B27="no","",IF((OR(ISBLANK('C. Market conditions'!Z10),'C. Market conditions'!Z10="Select answer")),"",'C. Market conditions'!Z10))</f>
        <v/>
      </c>
      <c r="AA27" s="122" t="str">
        <f>IF($B27="no","",IF((OR(ISBLANK('C. Market conditions'!AA10),'C. Market conditions'!AA10="Select answer")),"",'C. Market conditions'!AA10))</f>
        <v/>
      </c>
    </row>
    <row r="28" spans="1:28" hidden="1">
      <c r="A28" s="119" t="s">
        <v>1308</v>
      </c>
      <c r="B28" s="207" t="s">
        <v>1021</v>
      </c>
      <c r="C28" s="122"/>
      <c r="D28" s="122"/>
      <c r="E28" s="122" t="str">
        <f>IF($B28="no","",IF((OR(ISBLANK('D. Finance'!E2),'D. Finance'!E2="Select answer")),"",'D. Finance'!E2))</f>
        <v/>
      </c>
      <c r="F28" s="122" t="str">
        <f>IF($B28="no","",IF((OR(ISBLANK('D. Finance'!F2),'D. Finance'!F2="Select answer")),"",'D. Finance'!F2))</f>
        <v/>
      </c>
      <c r="G28" s="122" t="str">
        <f>IF($B28="no","",IF((OR(ISBLANK('D. Finance'!G2),'D. Finance'!G2="Select answer")),"",'D. Finance'!G2))</f>
        <v/>
      </c>
      <c r="H28" s="122" t="str">
        <f>IF($B28="no","",IF((OR(ISBLANK('D. Finance'!H2),'D. Finance'!H2="Select answer")),"",'D. Finance'!H2))</f>
        <v/>
      </c>
      <c r="I28" s="122" t="str">
        <f>IF($B28="no","",IF((OR(ISBLANK('D. Finance'!I2),'D. Finance'!I2="Select answer")),"",'D. Finance'!I2))</f>
        <v/>
      </c>
      <c r="J28" s="122" t="str">
        <f>IF($B28="no","",IF((OR(ISBLANK('D. Finance'!J2),'D. Finance'!J2="Select answer")),"",'D. Finance'!J2))</f>
        <v/>
      </c>
      <c r="K28" s="122" t="str">
        <f>IF($B28="no","",IF((OR(ISBLANK('D. Finance'!K2),'D. Finance'!K2="Select answer")),"",'D. Finance'!K2))</f>
        <v/>
      </c>
      <c r="L28" s="122" t="str">
        <f>IF($B28="no","",IF((OR(ISBLANK('D. Finance'!L2),'D. Finance'!L2="Select answer")),"",'D. Finance'!L2))</f>
        <v/>
      </c>
      <c r="M28" s="122" t="str">
        <f>IF($B28="no","",IF((OR(ISBLANK('D. Finance'!M2),'D. Finance'!M2="Select answer")),"",'D. Finance'!M2))</f>
        <v/>
      </c>
      <c r="N28" s="122" t="str">
        <f>IF($B28="no","",IF((OR(ISBLANK('D. Finance'!N2),'D. Finance'!N2="Select answer")),"",'D. Finance'!N2))</f>
        <v/>
      </c>
      <c r="O28" s="122" t="str">
        <f>IF($B28="no","",IF((OR(ISBLANK('D. Finance'!O2),'D. Finance'!O2="Select answer")),"",'D. Finance'!O2))</f>
        <v/>
      </c>
      <c r="P28" s="122" t="str">
        <f>IF($B28="no","",IF((OR(ISBLANK('D. Finance'!P2),'D. Finance'!P2="Select answer")),"",'D. Finance'!P2))</f>
        <v/>
      </c>
      <c r="Q28" s="122" t="str">
        <f>IF($B28="no","",IF((OR(ISBLANK('D. Finance'!Q2),'D. Finance'!Q2="Select answer")),"",'D. Finance'!Q2))</f>
        <v/>
      </c>
      <c r="R28" s="122" t="str">
        <f>IF($B28="no","",IF((OR(ISBLANK('D. Finance'!R2),'D. Finance'!R2="Select answer")),"",'D. Finance'!R2))</f>
        <v/>
      </c>
      <c r="S28" s="122" t="str">
        <f>IF($B28="no","",IF((OR(ISBLANK('D. Finance'!S2),'D. Finance'!S2="Select answer")),"",'D. Finance'!S2))</f>
        <v/>
      </c>
      <c r="T28" s="122" t="str">
        <f>IF($B28="no","",IF((OR(ISBLANK('D. Finance'!T2),'D. Finance'!T2="Select answer")),"",'D. Finance'!T2))</f>
        <v/>
      </c>
      <c r="U28" s="122" t="str">
        <f>IF($B28="no","",IF((OR(ISBLANK('D. Finance'!U2),'D. Finance'!U2="Select answer")),"",'D. Finance'!U2))</f>
        <v/>
      </c>
      <c r="V28" s="122" t="str">
        <f>IF($B28="no","",IF((OR(ISBLANK('D. Finance'!V2),'D. Finance'!V2="Select answer")),"",'D. Finance'!V2))</f>
        <v/>
      </c>
      <c r="W28" s="122" t="str">
        <f>IF($B28="no","",IF((OR(ISBLANK('D. Finance'!W2),'D. Finance'!W2="Select answer")),"",'D. Finance'!W2))</f>
        <v/>
      </c>
      <c r="X28" s="122" t="str">
        <f>IF($B28="no","",IF((OR(ISBLANK('D. Finance'!X2),'D. Finance'!X2="Select answer")),"",'D. Finance'!X2))</f>
        <v/>
      </c>
      <c r="Y28" s="122" t="str">
        <f>IF($B28="no","",IF((OR(ISBLANK('D. Finance'!Y2),'D. Finance'!Y2="Select answer")),"",'D. Finance'!Y2))</f>
        <v/>
      </c>
      <c r="Z28" s="122" t="str">
        <f>IF($B28="no","",IF((OR(ISBLANK('D. Finance'!Z2),'D. Finance'!Z2="Select answer")),"",'D. Finance'!Z2))</f>
        <v/>
      </c>
      <c r="AA28" s="122" t="str">
        <f>IF($B28="no","",IF((OR(ISBLANK('D. Finance'!AA2),'D. Finance'!AA2="Select answer")),"",'D. Finance'!AA2))</f>
        <v/>
      </c>
    </row>
    <row r="29" spans="1:28" hidden="1">
      <c r="A29" s="119" t="s">
        <v>1310</v>
      </c>
      <c r="B29" s="207" t="s">
        <v>1021</v>
      </c>
      <c r="C29" s="122"/>
      <c r="D29" s="122"/>
      <c r="E29" s="122" t="str">
        <f>IF($B29="no","",IF((OR(ISBLANK('D. Finance'!E3),'D. Finance'!E3="Select answer")),"",'D. Finance'!E3))</f>
        <v/>
      </c>
      <c r="F29" s="122" t="str">
        <f>IF($B29="no","",IF((OR(ISBLANK('D. Finance'!F3),'D. Finance'!F3="Select answer")),"",'D. Finance'!F3))</f>
        <v/>
      </c>
      <c r="G29" s="122" t="str">
        <f>IF($B29="no","",IF((OR(ISBLANK('D. Finance'!G3),'D. Finance'!G3="Select answer")),"",'D. Finance'!G3))</f>
        <v/>
      </c>
      <c r="H29" s="122" t="str">
        <f>IF($B29="no","",IF((OR(ISBLANK('D. Finance'!H3),'D. Finance'!H3="Select answer")),"",'D. Finance'!H3))</f>
        <v/>
      </c>
      <c r="I29" s="122" t="str">
        <f>IF($B29="no","",IF((OR(ISBLANK('D. Finance'!I3),'D. Finance'!I3="Select answer")),"",'D. Finance'!I3))</f>
        <v/>
      </c>
      <c r="J29" s="122" t="str">
        <f>IF($B29="no","",IF((OR(ISBLANK('D. Finance'!J3),'D. Finance'!J3="Select answer")),"",'D. Finance'!J3))</f>
        <v/>
      </c>
      <c r="K29" s="122" t="str">
        <f>IF($B29="no","",IF((OR(ISBLANK('D. Finance'!K3),'D. Finance'!K3="Select answer")),"",'D. Finance'!K3))</f>
        <v/>
      </c>
      <c r="L29" s="122" t="str">
        <f>IF($B29="no","",IF((OR(ISBLANK('D. Finance'!L3),'D. Finance'!L3="Select answer")),"",'D. Finance'!L3))</f>
        <v/>
      </c>
      <c r="M29" s="122" t="str">
        <f>IF($B29="no","",IF((OR(ISBLANK('D. Finance'!M3),'D. Finance'!M3="Select answer")),"",'D. Finance'!M3))</f>
        <v/>
      </c>
      <c r="N29" s="122" t="str">
        <f>IF($B29="no","",IF((OR(ISBLANK('D. Finance'!N3),'D. Finance'!N3="Select answer")),"",'D. Finance'!N3))</f>
        <v/>
      </c>
      <c r="O29" s="122" t="str">
        <f>IF($B29="no","",IF((OR(ISBLANK('D. Finance'!O3),'D. Finance'!O3="Select answer")),"",'D. Finance'!O3))</f>
        <v/>
      </c>
      <c r="P29" s="122" t="str">
        <f>IF($B29="no","",IF((OR(ISBLANK('D. Finance'!P3),'D. Finance'!P3="Select answer")),"",'D. Finance'!P3))</f>
        <v/>
      </c>
      <c r="Q29" s="122" t="str">
        <f>IF($B29="no","",IF((OR(ISBLANK('D. Finance'!Q3),'D. Finance'!Q3="Select answer")),"",'D. Finance'!Q3))</f>
        <v/>
      </c>
      <c r="R29" s="122" t="str">
        <f>IF($B29="no","",IF((OR(ISBLANK('D. Finance'!R3),'D. Finance'!R3="Select answer")),"",'D. Finance'!R3))</f>
        <v/>
      </c>
      <c r="S29" s="122" t="str">
        <f>IF($B29="no","",IF((OR(ISBLANK('D. Finance'!S3),'D. Finance'!S3="Select answer")),"",'D. Finance'!S3))</f>
        <v/>
      </c>
      <c r="T29" s="122" t="str">
        <f>IF($B29="no","",IF((OR(ISBLANK('D. Finance'!T3),'D. Finance'!T3="Select answer")),"",'D. Finance'!T3))</f>
        <v/>
      </c>
      <c r="U29" s="122" t="str">
        <f>IF($B29="no","",IF((OR(ISBLANK('D. Finance'!U3),'D. Finance'!U3="Select answer")),"",'D. Finance'!U3))</f>
        <v/>
      </c>
      <c r="V29" s="122" t="str">
        <f>IF($B29="no","",IF((OR(ISBLANK('D. Finance'!V3),'D. Finance'!V3="Select answer")),"",'D. Finance'!V3))</f>
        <v/>
      </c>
      <c r="W29" s="122" t="str">
        <f>IF($B29="no","",IF((OR(ISBLANK('D. Finance'!W3),'D. Finance'!W3="Select answer")),"",'D. Finance'!W3))</f>
        <v/>
      </c>
      <c r="X29" s="122" t="str">
        <f>IF($B29="no","",IF((OR(ISBLANK('D. Finance'!X3),'D. Finance'!X3="Select answer")),"",'D. Finance'!X3))</f>
        <v/>
      </c>
      <c r="Y29" s="122" t="str">
        <f>IF($B29="no","",IF((OR(ISBLANK('D. Finance'!Y3),'D. Finance'!Y3="Select answer")),"",'D. Finance'!Y3))</f>
        <v/>
      </c>
      <c r="Z29" s="122" t="str">
        <f>IF($B29="no","",IF((OR(ISBLANK('D. Finance'!Z3),'D. Finance'!Z3="Select answer")),"",'D. Finance'!Z3))</f>
        <v/>
      </c>
      <c r="AA29" s="122" t="str">
        <f>IF($B29="no","",IF((OR(ISBLANK('D. Finance'!AA3),'D. Finance'!AA3="Select answer")),"",'D. Finance'!AA3))</f>
        <v/>
      </c>
    </row>
    <row r="30" spans="1:28" s="42" customFormat="1">
      <c r="A30" s="169" t="s">
        <v>1312</v>
      </c>
      <c r="B30" s="209" t="s">
        <v>1019</v>
      </c>
      <c r="C30" s="167">
        <v>1</v>
      </c>
      <c r="D30" s="167">
        <v>1</v>
      </c>
      <c r="E30" s="167" t="str">
        <f>IF($B30="no","",IF((OR(ISBLANK('D. Finance'!E4),'D. Finance'!E4="Select answer")),"",'D. Finance'!E4))</f>
        <v/>
      </c>
      <c r="F30" s="167" t="str">
        <f>IF($B30="no","",IF((OR(ISBLANK('D. Finance'!F4),'D. Finance'!F4="Select answer")),"",'D. Finance'!F4))</f>
        <v/>
      </c>
      <c r="G30" s="167" t="str">
        <f>IF($B30="no","",IF((OR(ISBLANK('D. Finance'!G4),'D. Finance'!G4="Select answer")),"",'D. Finance'!G4))</f>
        <v/>
      </c>
      <c r="H30" s="167" t="str">
        <f>IF($B30="no","",IF((OR(ISBLANK('D. Finance'!H4),'D. Finance'!H4="Select answer")),"",'D. Finance'!H4))</f>
        <v/>
      </c>
      <c r="I30" s="167" t="str">
        <f>IF($B30="no","",IF((OR(ISBLANK('D. Finance'!I4),'D. Finance'!I4="Select answer")),"",'D. Finance'!I4))</f>
        <v/>
      </c>
      <c r="J30" s="167" t="str">
        <f>IF($B30="no","",IF((OR(ISBLANK('D. Finance'!J4),'D. Finance'!J4="Select answer")),"",'D. Finance'!J4))</f>
        <v/>
      </c>
      <c r="K30" s="167" t="str">
        <f>IF($B30="no","",IF((OR(ISBLANK('D. Finance'!K4),'D. Finance'!K4="Select answer")),"",'D. Finance'!K4))</f>
        <v/>
      </c>
      <c r="L30" s="167" t="str">
        <f>IF($B30="no","",IF((OR(ISBLANK('D. Finance'!L4),'D. Finance'!L4="Select answer")),"",'D. Finance'!L4))</f>
        <v/>
      </c>
      <c r="M30" s="167" t="str">
        <f>IF($B30="no","",IF((OR(ISBLANK('D. Finance'!M4),'D. Finance'!M4="Select answer")),"",'D. Finance'!M4))</f>
        <v/>
      </c>
      <c r="N30" s="122" t="str">
        <f>IF($B30="no","",IF((OR(ISBLANK('D. Finance'!N4),'D. Finance'!N4="Select answer")),"",'D. Finance'!N4))</f>
        <v/>
      </c>
      <c r="O30" s="122" t="str">
        <f>IF($B30="no","",IF((OR(ISBLANK('D. Finance'!O4),'D. Finance'!O4="Select answer")),"",'D. Finance'!O4))</f>
        <v/>
      </c>
      <c r="P30" s="122" t="str">
        <f>IF($B30="no","",IF((OR(ISBLANK('D. Finance'!P4),'D. Finance'!P4="Select answer")),"",'D. Finance'!P4))</f>
        <v/>
      </c>
      <c r="Q30" s="122" t="str">
        <f>IF($B30="no","",IF((OR(ISBLANK('D. Finance'!Q4),'D. Finance'!Q4="Select answer")),"",'D. Finance'!Q4))</f>
        <v/>
      </c>
      <c r="R30" s="122" t="str">
        <f>IF($B30="no","",IF((OR(ISBLANK('D. Finance'!R4),'D. Finance'!R4="Select answer")),"",'D. Finance'!R4))</f>
        <v/>
      </c>
      <c r="S30" s="122" t="str">
        <f>IF($B30="no","",IF((OR(ISBLANK('D. Finance'!S4),'D. Finance'!S4="Select answer")),"",'D. Finance'!S4))</f>
        <v/>
      </c>
      <c r="T30" s="122" t="str">
        <f>IF($B30="no","",IF((OR(ISBLANK('D. Finance'!T4),'D. Finance'!T4="Select answer")),"",'D. Finance'!T4))</f>
        <v/>
      </c>
      <c r="U30" s="122" t="str">
        <f>IF($B30="no","",IF((OR(ISBLANK('D. Finance'!U4),'D. Finance'!U4="Select answer")),"",'D. Finance'!U4))</f>
        <v/>
      </c>
      <c r="V30" s="122" t="str">
        <f>IF($B30="no","",IF((OR(ISBLANK('D. Finance'!V4),'D. Finance'!V4="Select answer")),"",'D. Finance'!V4))</f>
        <v/>
      </c>
      <c r="W30" s="122" t="str">
        <f>IF($B30="no","",IF((OR(ISBLANK('D. Finance'!W4),'D. Finance'!W4="Select answer")),"",'D. Finance'!W4))</f>
        <v/>
      </c>
      <c r="X30" s="122" t="str">
        <f>IF($B30="no","",IF((OR(ISBLANK('D. Finance'!X4),'D. Finance'!X4="Select answer")),"",'D. Finance'!X4))</f>
        <v/>
      </c>
      <c r="Y30" s="122" t="str">
        <f>IF($B30="no","",IF((OR(ISBLANK('D. Finance'!Y4),'D. Finance'!Y4="Select answer")),"",'D. Finance'!Y4))</f>
        <v/>
      </c>
      <c r="Z30" s="122" t="str">
        <f>IF($B30="no","",IF((OR(ISBLANK('D. Finance'!Z4),'D. Finance'!Z4="Select answer")),"",'D. Finance'!Z4))</f>
        <v/>
      </c>
      <c r="AA30" s="122" t="str">
        <f>IF($B30="no","",IF((OR(ISBLANK('D. Finance'!AA4),'D. Finance'!AA4="Select answer")),"",'D. Finance'!AA4))</f>
        <v/>
      </c>
      <c r="AB30" s="165"/>
    </row>
    <row r="31" spans="1:28" hidden="1">
      <c r="A31" s="119" t="s">
        <v>1314</v>
      </c>
      <c r="B31" s="207" t="s">
        <v>1021</v>
      </c>
      <c r="C31" s="122"/>
      <c r="D31" s="122"/>
      <c r="E31" s="122" t="str">
        <f>IF($B31="no","",IF((OR(ISBLANK('D. Finance'!E5),'D. Finance'!E5="Select answer")),"",'D. Finance'!E5))</f>
        <v/>
      </c>
      <c r="F31" s="122" t="str">
        <f>IF($B31="no","",IF((OR(ISBLANK('D. Finance'!F5),'D. Finance'!F5="Select answer")),"",'D. Finance'!F5))</f>
        <v/>
      </c>
      <c r="G31" s="122" t="str">
        <f>IF($B31="no","",IF((OR(ISBLANK('D. Finance'!G5),'D. Finance'!G5="Select answer")),"",'D. Finance'!G5))</f>
        <v/>
      </c>
      <c r="H31" s="122" t="str">
        <f>IF($B31="no","",IF((OR(ISBLANK('D. Finance'!H5),'D. Finance'!H5="Select answer")),"",'D. Finance'!H5))</f>
        <v/>
      </c>
      <c r="I31" s="122" t="str">
        <f>IF($B31="no","",IF((OR(ISBLANK('D. Finance'!I5),'D. Finance'!I5="Select answer")),"",'D. Finance'!I5))</f>
        <v/>
      </c>
      <c r="J31" s="122" t="str">
        <f>IF($B31="no","",IF((OR(ISBLANK('D. Finance'!J5),'D. Finance'!J5="Select answer")),"",'D. Finance'!J5))</f>
        <v/>
      </c>
      <c r="K31" s="122" t="str">
        <f>IF($B31="no","",IF((OR(ISBLANK('D. Finance'!K5),'D. Finance'!K5="Select answer")),"",'D. Finance'!K5))</f>
        <v/>
      </c>
      <c r="L31" s="122" t="str">
        <f>IF($B31="no","",IF((OR(ISBLANK('D. Finance'!L5),'D. Finance'!L5="Select answer")),"",'D. Finance'!L5))</f>
        <v/>
      </c>
      <c r="M31" s="122" t="str">
        <f>IF($B31="no","",IF((OR(ISBLANK('D. Finance'!M5),'D. Finance'!M5="Select answer")),"",'D. Finance'!M5))</f>
        <v/>
      </c>
      <c r="N31" s="122" t="str">
        <f>IF($B31="no","",IF((OR(ISBLANK('D. Finance'!N5),'D. Finance'!N5="Select answer")),"",'D. Finance'!N5))</f>
        <v/>
      </c>
      <c r="O31" s="122" t="str">
        <f>IF($B31="no","",IF((OR(ISBLANK('D. Finance'!O5),'D. Finance'!O5="Select answer")),"",'D. Finance'!O5))</f>
        <v/>
      </c>
      <c r="P31" s="122" t="str">
        <f>IF($B31="no","",IF((OR(ISBLANK('D. Finance'!P5),'D. Finance'!P5="Select answer")),"",'D. Finance'!P5))</f>
        <v/>
      </c>
      <c r="Q31" s="122" t="str">
        <f>IF($B31="no","",IF((OR(ISBLANK('D. Finance'!Q5),'D. Finance'!Q5="Select answer")),"",'D. Finance'!Q5))</f>
        <v/>
      </c>
      <c r="R31" s="122" t="str">
        <f>IF($B31="no","",IF((OR(ISBLANK('D. Finance'!R5),'D. Finance'!R5="Select answer")),"",'D. Finance'!R5))</f>
        <v/>
      </c>
      <c r="S31" s="122" t="str">
        <f>IF($B31="no","",IF((OR(ISBLANK('D. Finance'!S5),'D. Finance'!S5="Select answer")),"",'D. Finance'!S5))</f>
        <v/>
      </c>
      <c r="T31" s="122" t="str">
        <f>IF($B31="no","",IF((OR(ISBLANK('D. Finance'!T5),'D. Finance'!T5="Select answer")),"",'D. Finance'!T5))</f>
        <v/>
      </c>
      <c r="U31" s="122" t="str">
        <f>IF($B31="no","",IF((OR(ISBLANK('D. Finance'!U5),'D. Finance'!U5="Select answer")),"",'D. Finance'!U5))</f>
        <v/>
      </c>
      <c r="V31" s="122" t="str">
        <f>IF($B31="no","",IF((OR(ISBLANK('D. Finance'!V5),'D. Finance'!V5="Select answer")),"",'D. Finance'!V5))</f>
        <v/>
      </c>
      <c r="W31" s="122" t="str">
        <f>IF($B31="no","",IF((OR(ISBLANK('D. Finance'!W5),'D. Finance'!W5="Select answer")),"",'D. Finance'!W5))</f>
        <v/>
      </c>
      <c r="X31" s="122" t="str">
        <f>IF($B31="no","",IF((OR(ISBLANK('D. Finance'!X5),'D. Finance'!X5="Select answer")),"",'D. Finance'!X5))</f>
        <v/>
      </c>
      <c r="Y31" s="122" t="str">
        <f>IF($B31="no","",IF((OR(ISBLANK('D. Finance'!Y5),'D. Finance'!Y5="Select answer")),"",'D. Finance'!Y5))</f>
        <v/>
      </c>
      <c r="Z31" s="122" t="str">
        <f>IF($B31="no","",IF((OR(ISBLANK('D. Finance'!Z5),'D. Finance'!Z5="Select answer")),"",'D. Finance'!Z5))</f>
        <v/>
      </c>
      <c r="AA31" s="122" t="str">
        <f>IF($B31="no","",IF((OR(ISBLANK('D. Finance'!AA5),'D. Finance'!AA5="Select answer")),"",'D. Finance'!AA5))</f>
        <v/>
      </c>
    </row>
    <row r="32" spans="1:28" hidden="1">
      <c r="A32" s="119" t="s">
        <v>1316</v>
      </c>
      <c r="B32" s="207" t="s">
        <v>1021</v>
      </c>
      <c r="C32" s="122"/>
      <c r="D32" s="122"/>
      <c r="E32" s="122" t="str">
        <f>IF($B32="no","",IF((OR(ISBLANK('D. Finance'!E6),'D. Finance'!E6="Select answer")),"",'D. Finance'!E6))</f>
        <v/>
      </c>
      <c r="F32" s="122" t="str">
        <f>IF($B32="no","",IF((OR(ISBLANK('D. Finance'!F6),'D. Finance'!F6="Select answer")),"",'D. Finance'!F6))</f>
        <v/>
      </c>
      <c r="G32" s="122" t="str">
        <f>IF($B32="no","",IF((OR(ISBLANK('D. Finance'!G6),'D. Finance'!G6="Select answer")),"",'D. Finance'!G6))</f>
        <v/>
      </c>
      <c r="H32" s="122" t="str">
        <f>IF($B32="no","",IF((OR(ISBLANK('D. Finance'!H6),'D. Finance'!H6="Select answer")),"",'D. Finance'!H6))</f>
        <v/>
      </c>
      <c r="I32" s="122" t="str">
        <f>IF($B32="no","",IF((OR(ISBLANK('D. Finance'!I6),'D. Finance'!I6="Select answer")),"",'D. Finance'!I6))</f>
        <v/>
      </c>
      <c r="J32" s="122" t="str">
        <f>IF($B32="no","",IF((OR(ISBLANK('D. Finance'!J6),'D. Finance'!J6="Select answer")),"",'D. Finance'!J6))</f>
        <v/>
      </c>
      <c r="K32" s="122" t="str">
        <f>IF($B32="no","",IF((OR(ISBLANK('D. Finance'!K6),'D. Finance'!K6="Select answer")),"",'D. Finance'!K6))</f>
        <v/>
      </c>
      <c r="L32" s="122" t="str">
        <f>IF($B32="no","",IF((OR(ISBLANK('D. Finance'!L6),'D. Finance'!L6="Select answer")),"",'D. Finance'!L6))</f>
        <v/>
      </c>
      <c r="M32" s="122" t="str">
        <f>IF($B32="no","",IF((OR(ISBLANK('D. Finance'!M6),'D. Finance'!M6="Select answer")),"",'D. Finance'!M6))</f>
        <v/>
      </c>
      <c r="N32" s="122" t="str">
        <f>IF($B32="no","",IF((OR(ISBLANK('D. Finance'!N6),'D. Finance'!N6="Select answer")),"",'D. Finance'!N6))</f>
        <v/>
      </c>
      <c r="O32" s="122" t="str">
        <f>IF($B32="no","",IF((OR(ISBLANK('D. Finance'!O6),'D. Finance'!O6="Select answer")),"",'D. Finance'!O6))</f>
        <v/>
      </c>
      <c r="P32" s="122" t="str">
        <f>IF($B32="no","",IF((OR(ISBLANK('D. Finance'!P6),'D. Finance'!P6="Select answer")),"",'D. Finance'!P6))</f>
        <v/>
      </c>
      <c r="Q32" s="122" t="str">
        <f>IF($B32="no","",IF((OR(ISBLANK('D. Finance'!Q6),'D. Finance'!Q6="Select answer")),"",'D. Finance'!Q6))</f>
        <v/>
      </c>
      <c r="R32" s="122" t="str">
        <f>IF($B32="no","",IF((OR(ISBLANK('D. Finance'!R6),'D. Finance'!R6="Select answer")),"",'D. Finance'!R6))</f>
        <v/>
      </c>
      <c r="S32" s="122" t="str">
        <f>IF($B32="no","",IF((OR(ISBLANK('D. Finance'!S6),'D. Finance'!S6="Select answer")),"",'D. Finance'!S6))</f>
        <v/>
      </c>
      <c r="T32" s="122" t="str">
        <f>IF($B32="no","",IF((OR(ISBLANK('D. Finance'!T6),'D. Finance'!T6="Select answer")),"",'D. Finance'!T6))</f>
        <v/>
      </c>
      <c r="U32" s="122" t="str">
        <f>IF($B32="no","",IF((OR(ISBLANK('D. Finance'!U6),'D. Finance'!U6="Select answer")),"",'D. Finance'!U6))</f>
        <v/>
      </c>
      <c r="V32" s="122" t="str">
        <f>IF($B32="no","",IF((OR(ISBLANK('D. Finance'!V6),'D. Finance'!V6="Select answer")),"",'D. Finance'!V6))</f>
        <v/>
      </c>
      <c r="W32" s="122" t="str">
        <f>IF($B32="no","",IF((OR(ISBLANK('D. Finance'!W6),'D. Finance'!W6="Select answer")),"",'D. Finance'!W6))</f>
        <v/>
      </c>
      <c r="X32" s="122" t="str">
        <f>IF($B32="no","",IF((OR(ISBLANK('D. Finance'!X6),'D. Finance'!X6="Select answer")),"",'D. Finance'!X6))</f>
        <v/>
      </c>
      <c r="Y32" s="122" t="str">
        <f>IF($B32="no","",IF((OR(ISBLANK('D. Finance'!Y6),'D. Finance'!Y6="Select answer")),"",'D. Finance'!Y6))</f>
        <v/>
      </c>
      <c r="Z32" s="122" t="str">
        <f>IF($B32="no","",IF((OR(ISBLANK('D. Finance'!Z6),'D. Finance'!Z6="Select answer")),"",'D. Finance'!Z6))</f>
        <v/>
      </c>
      <c r="AA32" s="122" t="str">
        <f>IF($B32="no","",IF((OR(ISBLANK('D. Finance'!AA6),'D. Finance'!AA6="Select answer")),"",'D. Finance'!AA6))</f>
        <v/>
      </c>
    </row>
    <row r="33" spans="1:27" hidden="1">
      <c r="A33" s="119" t="s">
        <v>1318</v>
      </c>
      <c r="B33" s="207" t="s">
        <v>1021</v>
      </c>
      <c r="C33" s="122"/>
      <c r="D33" s="122"/>
      <c r="E33" s="122" t="str">
        <f>IF($B33="no","",IF((OR(ISBLANK('D. Finance'!E7),'D. Finance'!E7="Select answer")),"",'D. Finance'!E7))</f>
        <v/>
      </c>
      <c r="F33" s="122" t="str">
        <f>IF($B33="no","",IF((OR(ISBLANK('D. Finance'!F7),'D. Finance'!F7="Select answer")),"",'D. Finance'!F7))</f>
        <v/>
      </c>
      <c r="G33" s="122" t="str">
        <f>IF($B33="no","",IF((OR(ISBLANK('D. Finance'!G7),'D. Finance'!G7="Select answer")),"",'D. Finance'!G7))</f>
        <v/>
      </c>
      <c r="H33" s="122" t="str">
        <f>IF($B33="no","",IF((OR(ISBLANK('D. Finance'!H7),'D. Finance'!H7="Select answer")),"",'D. Finance'!H7))</f>
        <v/>
      </c>
      <c r="I33" s="122" t="str">
        <f>IF($B33="no","",IF((OR(ISBLANK('D. Finance'!I7),'D. Finance'!I7="Select answer")),"",'D. Finance'!I7))</f>
        <v/>
      </c>
      <c r="J33" s="122" t="str">
        <f>IF($B33="no","",IF((OR(ISBLANK('D. Finance'!J7),'D. Finance'!J7="Select answer")),"",'D. Finance'!J7))</f>
        <v/>
      </c>
      <c r="K33" s="122" t="str">
        <f>IF($B33="no","",IF((OR(ISBLANK('D. Finance'!K7),'D. Finance'!K7="Select answer")),"",'D. Finance'!K7))</f>
        <v/>
      </c>
      <c r="L33" s="122" t="str">
        <f>IF($B33="no","",IF((OR(ISBLANK('D. Finance'!L7),'D. Finance'!L7="Select answer")),"",'D. Finance'!L7))</f>
        <v/>
      </c>
      <c r="M33" s="122" t="str">
        <f>IF($B33="no","",IF((OR(ISBLANK('D. Finance'!M7),'D. Finance'!M7="Select answer")),"",'D. Finance'!M7))</f>
        <v/>
      </c>
      <c r="N33" s="122" t="str">
        <f>IF($B33="no","",IF((OR(ISBLANK('D. Finance'!N7),'D. Finance'!N7="Select answer")),"",'D. Finance'!N7))</f>
        <v/>
      </c>
      <c r="O33" s="122" t="str">
        <f>IF($B33="no","",IF((OR(ISBLANK('D. Finance'!O7),'D. Finance'!O7="Select answer")),"",'D. Finance'!O7))</f>
        <v/>
      </c>
      <c r="P33" s="122" t="str">
        <f>IF($B33="no","",IF((OR(ISBLANK('D. Finance'!P7),'D. Finance'!P7="Select answer")),"",'D. Finance'!P7))</f>
        <v/>
      </c>
      <c r="Q33" s="122" t="str">
        <f>IF($B33="no","",IF((OR(ISBLANK('D. Finance'!Q7),'D. Finance'!Q7="Select answer")),"",'D. Finance'!Q7))</f>
        <v/>
      </c>
      <c r="R33" s="122" t="str">
        <f>IF($B33="no","",IF((OR(ISBLANK('D. Finance'!R7),'D. Finance'!R7="Select answer")),"",'D. Finance'!R7))</f>
        <v/>
      </c>
      <c r="S33" s="122" t="str">
        <f>IF($B33="no","",IF((OR(ISBLANK('D. Finance'!S7),'D. Finance'!S7="Select answer")),"",'D. Finance'!S7))</f>
        <v/>
      </c>
      <c r="T33" s="122" t="str">
        <f>IF($B33="no","",IF((OR(ISBLANK('D. Finance'!T7),'D. Finance'!T7="Select answer")),"",'D. Finance'!T7))</f>
        <v/>
      </c>
      <c r="U33" s="122" t="str">
        <f>IF($B33="no","",IF((OR(ISBLANK('D. Finance'!U7),'D. Finance'!U7="Select answer")),"",'D. Finance'!U7))</f>
        <v/>
      </c>
      <c r="V33" s="122" t="str">
        <f>IF($B33="no","",IF((OR(ISBLANK('D. Finance'!V7),'D. Finance'!V7="Select answer")),"",'D. Finance'!V7))</f>
        <v/>
      </c>
      <c r="W33" s="122" t="str">
        <f>IF($B33="no","",IF((OR(ISBLANK('D. Finance'!W7),'D. Finance'!W7="Select answer")),"",'D. Finance'!W7))</f>
        <v/>
      </c>
      <c r="X33" s="122" t="str">
        <f>IF($B33="no","",IF((OR(ISBLANK('D. Finance'!X7),'D. Finance'!X7="Select answer")),"",'D. Finance'!X7))</f>
        <v/>
      </c>
      <c r="Y33" s="122" t="str">
        <f>IF($B33="no","",IF((OR(ISBLANK('D. Finance'!Y7),'D. Finance'!Y7="Select answer")),"",'D. Finance'!Y7))</f>
        <v/>
      </c>
      <c r="Z33" s="122" t="str">
        <f>IF($B33="no","",IF((OR(ISBLANK('D. Finance'!Z7),'D. Finance'!Z7="Select answer")),"",'D. Finance'!Z7))</f>
        <v/>
      </c>
      <c r="AA33" s="122" t="str">
        <f>IF($B33="no","",IF((OR(ISBLANK('D. Finance'!AA7),'D. Finance'!AA7="Select answer")),"",'D. Finance'!AA7))</f>
        <v/>
      </c>
    </row>
    <row r="34" spans="1:27" hidden="1">
      <c r="A34" s="119" t="s">
        <v>1400</v>
      </c>
      <c r="B34" s="207" t="s">
        <v>1021</v>
      </c>
      <c r="C34" s="122"/>
      <c r="D34" s="122"/>
      <c r="E34" s="122" t="str">
        <f>IF($B34="no","",IF((OR(ISBLANK('E. Strategy'!E2),'E. Strategy'!E2="Select answer")),"",'E. Strategy'!E2))</f>
        <v/>
      </c>
      <c r="F34" s="122" t="str">
        <f>IF($B34="no","",IF((OR(ISBLANK('E. Strategy'!F2),'E. Strategy'!F2="Select answer")),"",'E. Strategy'!F2))</f>
        <v/>
      </c>
      <c r="G34" s="122" t="str">
        <f>IF($B34="no","",IF((OR(ISBLANK('E. Strategy'!G2),'E. Strategy'!G2="Select answer")),"",'E. Strategy'!G2))</f>
        <v/>
      </c>
      <c r="H34" s="122" t="str">
        <f>IF($B34="no","",IF((OR(ISBLANK('E. Strategy'!H2),'E. Strategy'!H2="Select answer")),"",'E. Strategy'!H2))</f>
        <v/>
      </c>
      <c r="I34" s="122" t="str">
        <f>IF($B34="no","",IF((OR(ISBLANK('E. Strategy'!I2),'E. Strategy'!I2="Select answer")),"",'E. Strategy'!I2))</f>
        <v/>
      </c>
      <c r="J34" s="122" t="str">
        <f>IF($B34="no","",IF((OR(ISBLANK('E. Strategy'!J2),'E. Strategy'!J2="Select answer")),"",'E. Strategy'!J2))</f>
        <v/>
      </c>
      <c r="K34" s="122" t="str">
        <f>IF($B34="no","",IF((OR(ISBLANK('E. Strategy'!K2),'E. Strategy'!K2="Select answer")),"",'E. Strategy'!K2))</f>
        <v/>
      </c>
      <c r="L34" s="122" t="str">
        <f>IF($B34="no","",IF((OR(ISBLANK('E. Strategy'!L2),'E. Strategy'!L2="Select answer")),"",'E. Strategy'!L2))</f>
        <v/>
      </c>
      <c r="M34" s="122" t="str">
        <f>IF($B34="no","",IF((OR(ISBLANK('E. Strategy'!M2),'E. Strategy'!M2="Select answer")),"",'E. Strategy'!M2))</f>
        <v/>
      </c>
      <c r="N34" s="122" t="str">
        <f>IF($B34="no","",IF((OR(ISBLANK('E. Strategy'!N2),'E. Strategy'!N2="Select answer")),"",'E. Strategy'!N2))</f>
        <v/>
      </c>
      <c r="O34" s="122" t="str">
        <f>IF($B34="no","",IF((OR(ISBLANK('E. Strategy'!O2),'E. Strategy'!O2="Select answer")),"",'E. Strategy'!O2))</f>
        <v/>
      </c>
      <c r="P34" s="122" t="str">
        <f>IF($B34="no","",IF((OR(ISBLANK('E. Strategy'!P2),'E. Strategy'!P2="Select answer")),"",'E. Strategy'!P2))</f>
        <v/>
      </c>
      <c r="Q34" s="122" t="str">
        <f>IF($B34="no","",IF((OR(ISBLANK('E. Strategy'!Q2),'E. Strategy'!Q2="Select answer")),"",'E. Strategy'!Q2))</f>
        <v/>
      </c>
      <c r="R34" s="122" t="str">
        <f>IF($B34="no","",IF((OR(ISBLANK('E. Strategy'!R2),'E. Strategy'!R2="Select answer")),"",'E. Strategy'!R2))</f>
        <v/>
      </c>
      <c r="S34" s="122" t="str">
        <f>IF($B34="no","",IF((OR(ISBLANK('E. Strategy'!S2),'E. Strategy'!S2="Select answer")),"",'E. Strategy'!S2))</f>
        <v/>
      </c>
      <c r="T34" s="122" t="str">
        <f>IF($B34="no","",IF((OR(ISBLANK('E. Strategy'!T2),'E. Strategy'!T2="Select answer")),"",'E. Strategy'!T2))</f>
        <v/>
      </c>
      <c r="U34" s="122" t="str">
        <f>IF($B34="no","",IF((OR(ISBLANK('E. Strategy'!U2),'E. Strategy'!U2="Select answer")),"",'E. Strategy'!U2))</f>
        <v/>
      </c>
      <c r="V34" s="122" t="str">
        <f>IF($B34="no","",IF((OR(ISBLANK('E. Strategy'!V2),'E. Strategy'!V2="Select answer")),"",'E. Strategy'!V2))</f>
        <v/>
      </c>
      <c r="W34" s="122" t="str">
        <f>IF($B34="no","",IF((OR(ISBLANK('E. Strategy'!W2),'E. Strategy'!W2="Select answer")),"",'E. Strategy'!W2))</f>
        <v/>
      </c>
      <c r="X34" s="122" t="str">
        <f>IF($B34="no","",IF((OR(ISBLANK('E. Strategy'!X2),'E. Strategy'!X2="Select answer")),"",'E. Strategy'!X2))</f>
        <v/>
      </c>
      <c r="Y34" s="122" t="str">
        <f>IF($B34="no","",IF((OR(ISBLANK('E. Strategy'!Y2),'E. Strategy'!Y2="Select answer")),"",'E. Strategy'!Y2))</f>
        <v/>
      </c>
      <c r="Z34" s="122" t="str">
        <f>IF($B34="no","",IF((OR(ISBLANK('E. Strategy'!Z2),'E. Strategy'!Z2="Select answer")),"",'E. Strategy'!Z2))</f>
        <v/>
      </c>
      <c r="AA34" s="122" t="str">
        <f>IF($B34="no","",IF((OR(ISBLANK('E. Strategy'!AA2),'E. Strategy'!AA2="Select answer")),"",'E. Strategy'!AA2))</f>
        <v/>
      </c>
    </row>
    <row r="35" spans="1:27" hidden="1">
      <c r="A35" s="119" t="s">
        <v>1402</v>
      </c>
      <c r="B35" s="207" t="s">
        <v>1021</v>
      </c>
      <c r="C35" s="122"/>
      <c r="D35" s="122"/>
      <c r="E35" s="122" t="str">
        <f>IF($B35="no","",IF((OR(ISBLANK('E. Strategy'!E3),'E. Strategy'!E3="Select answer")),"",'E. Strategy'!E3))</f>
        <v/>
      </c>
      <c r="F35" s="122" t="str">
        <f>IF($B35="no","",IF((OR(ISBLANK('E. Strategy'!F3),'E. Strategy'!F3="Select answer")),"",'E. Strategy'!F3))</f>
        <v/>
      </c>
      <c r="G35" s="122" t="str">
        <f>IF($B35="no","",IF((OR(ISBLANK('E. Strategy'!G3),'E. Strategy'!G3="Select answer")),"",'E. Strategy'!G3))</f>
        <v/>
      </c>
      <c r="H35" s="122" t="str">
        <f>IF($B35="no","",IF((OR(ISBLANK('E. Strategy'!H3),'E. Strategy'!H3="Select answer")),"",'E. Strategy'!H3))</f>
        <v/>
      </c>
      <c r="I35" s="122" t="str">
        <f>IF($B35="no","",IF((OR(ISBLANK('E. Strategy'!I3),'E. Strategy'!I3="Select answer")),"",'E. Strategy'!I3))</f>
        <v/>
      </c>
      <c r="J35" s="122" t="str">
        <f>IF($B35="no","",IF((OR(ISBLANK('E. Strategy'!J3),'E. Strategy'!J3="Select answer")),"",'E. Strategy'!J3))</f>
        <v/>
      </c>
      <c r="K35" s="122" t="str">
        <f>IF($B35="no","",IF((OR(ISBLANK('E. Strategy'!K3),'E. Strategy'!K3="Select answer")),"",'E. Strategy'!K3))</f>
        <v/>
      </c>
      <c r="L35" s="122" t="str">
        <f>IF($B35="no","",IF((OR(ISBLANK('E. Strategy'!L3),'E. Strategy'!L3="Select answer")),"",'E. Strategy'!L3))</f>
        <v/>
      </c>
      <c r="M35" s="122" t="str">
        <f>IF($B35="no","",IF((OR(ISBLANK('E. Strategy'!M3),'E. Strategy'!M3="Select answer")),"",'E. Strategy'!M3))</f>
        <v/>
      </c>
      <c r="N35" s="122" t="str">
        <f>IF($B35="no","",IF((OR(ISBLANK('E. Strategy'!N3),'E. Strategy'!N3="Select answer")),"",'E. Strategy'!N3))</f>
        <v/>
      </c>
      <c r="O35" s="122" t="str">
        <f>IF($B35="no","",IF((OR(ISBLANK('E. Strategy'!O3),'E. Strategy'!O3="Select answer")),"",'E. Strategy'!O3))</f>
        <v/>
      </c>
      <c r="P35" s="122" t="str">
        <f>IF($B35="no","",IF((OR(ISBLANK('E. Strategy'!P3),'E. Strategy'!P3="Select answer")),"",'E. Strategy'!P3))</f>
        <v/>
      </c>
      <c r="Q35" s="122" t="str">
        <f>IF($B35="no","",IF((OR(ISBLANK('E. Strategy'!Q3),'E. Strategy'!Q3="Select answer")),"",'E. Strategy'!Q3))</f>
        <v/>
      </c>
      <c r="R35" s="122" t="str">
        <f>IF($B35="no","",IF((OR(ISBLANK('E. Strategy'!R3),'E. Strategy'!R3="Select answer")),"",'E. Strategy'!R3))</f>
        <v/>
      </c>
      <c r="S35" s="122" t="str">
        <f>IF($B35="no","",IF((OR(ISBLANK('E. Strategy'!S3),'E. Strategy'!S3="Select answer")),"",'E. Strategy'!S3))</f>
        <v/>
      </c>
      <c r="T35" s="122" t="str">
        <f>IF($B35="no","",IF((OR(ISBLANK('E. Strategy'!T3),'E. Strategy'!T3="Select answer")),"",'E. Strategy'!T3))</f>
        <v/>
      </c>
      <c r="U35" s="122" t="str">
        <f>IF($B35="no","",IF((OR(ISBLANK('E. Strategy'!U3),'E. Strategy'!U3="Select answer")),"",'E. Strategy'!U3))</f>
        <v/>
      </c>
      <c r="V35" s="122" t="str">
        <f>IF($B35="no","",IF((OR(ISBLANK('E. Strategy'!V3),'E. Strategy'!V3="Select answer")),"",'E. Strategy'!V3))</f>
        <v/>
      </c>
      <c r="W35" s="122" t="str">
        <f>IF($B35="no","",IF((OR(ISBLANK('E. Strategy'!W3),'E. Strategy'!W3="Select answer")),"",'E. Strategy'!W3))</f>
        <v/>
      </c>
      <c r="X35" s="122" t="str">
        <f>IF($B35="no","",IF((OR(ISBLANK('E. Strategy'!X3),'E. Strategy'!X3="Select answer")),"",'E. Strategy'!X3))</f>
        <v/>
      </c>
      <c r="Y35" s="122" t="str">
        <f>IF($B35="no","",IF((OR(ISBLANK('E. Strategy'!Y3),'E. Strategy'!Y3="Select answer")),"",'E. Strategy'!Y3))</f>
        <v/>
      </c>
      <c r="Z35" s="122" t="str">
        <f>IF($B35="no","",IF((OR(ISBLANK('E. Strategy'!Z3),'E. Strategy'!Z3="Select answer")),"",'E. Strategy'!Z3))</f>
        <v/>
      </c>
      <c r="AA35" s="122" t="str">
        <f>IF($B35="no","",IF((OR(ISBLANK('E. Strategy'!AA3),'E. Strategy'!AA3="Select answer")),"",'E. Strategy'!AA3))</f>
        <v/>
      </c>
    </row>
    <row r="36" spans="1:27" hidden="1">
      <c r="A36" s="119" t="s">
        <v>1404</v>
      </c>
      <c r="B36" s="207" t="s">
        <v>1021</v>
      </c>
      <c r="C36" s="122"/>
      <c r="D36" s="122"/>
      <c r="E36" s="122" t="str">
        <f>IF($B36="no","",IF((OR(ISBLANK('E. Strategy'!E4),'E. Strategy'!E4="Select answer")),"",'E. Strategy'!E4))</f>
        <v/>
      </c>
      <c r="F36" s="122" t="str">
        <f>IF($B36="no","",IF((OR(ISBLANK('E. Strategy'!F4),'E. Strategy'!F4="Select answer")),"",'E. Strategy'!F4))</f>
        <v/>
      </c>
      <c r="G36" s="122" t="str">
        <f>IF($B36="no","",IF((OR(ISBLANK('E. Strategy'!G4),'E. Strategy'!G4="Select answer")),"",'E. Strategy'!G4))</f>
        <v/>
      </c>
      <c r="H36" s="122" t="str">
        <f>IF($B36="no","",IF((OR(ISBLANK('E. Strategy'!H4),'E. Strategy'!H4="Select answer")),"",'E. Strategy'!H4))</f>
        <v/>
      </c>
      <c r="I36" s="122" t="str">
        <f>IF($B36="no","",IF((OR(ISBLANK('E. Strategy'!I4),'E. Strategy'!I4="Select answer")),"",'E. Strategy'!I4))</f>
        <v/>
      </c>
      <c r="J36" s="122" t="str">
        <f>IF($B36="no","",IF((OR(ISBLANK('E. Strategy'!J4),'E. Strategy'!J4="Select answer")),"",'E. Strategy'!J4))</f>
        <v/>
      </c>
      <c r="K36" s="122" t="str">
        <f>IF($B36="no","",IF((OR(ISBLANK('E. Strategy'!K4),'E. Strategy'!K4="Select answer")),"",'E. Strategy'!K4))</f>
        <v/>
      </c>
      <c r="L36" s="122" t="str">
        <f>IF($B36="no","",IF((OR(ISBLANK('E. Strategy'!L4),'E. Strategy'!L4="Select answer")),"",'E. Strategy'!L4))</f>
        <v/>
      </c>
      <c r="M36" s="122" t="str">
        <f>IF($B36="no","",IF((OR(ISBLANK('E. Strategy'!M4),'E. Strategy'!M4="Select answer")),"",'E. Strategy'!M4))</f>
        <v/>
      </c>
      <c r="N36" s="122" t="str">
        <f>IF($B36="no","",IF((OR(ISBLANK('E. Strategy'!N4),'E. Strategy'!N4="Select answer")),"",'E. Strategy'!N4))</f>
        <v/>
      </c>
      <c r="O36" s="122" t="str">
        <f>IF($B36="no","",IF((OR(ISBLANK('E. Strategy'!O4),'E. Strategy'!O4="Select answer")),"",'E. Strategy'!O4))</f>
        <v/>
      </c>
      <c r="P36" s="122" t="str">
        <f>IF($B36="no","",IF((OR(ISBLANK('E. Strategy'!P4),'E. Strategy'!P4="Select answer")),"",'E. Strategy'!P4))</f>
        <v/>
      </c>
      <c r="Q36" s="122" t="str">
        <f>IF($B36="no","",IF((OR(ISBLANK('E. Strategy'!Q4),'E. Strategy'!Q4="Select answer")),"",'E. Strategy'!Q4))</f>
        <v/>
      </c>
      <c r="R36" s="122" t="str">
        <f>IF($B36="no","",IF((OR(ISBLANK('E. Strategy'!R4),'E. Strategy'!R4="Select answer")),"",'E. Strategy'!R4))</f>
        <v/>
      </c>
      <c r="S36" s="122" t="str">
        <f>IF($B36="no","",IF((OR(ISBLANK('E. Strategy'!S4),'E. Strategy'!S4="Select answer")),"",'E. Strategy'!S4))</f>
        <v/>
      </c>
      <c r="T36" s="122" t="str">
        <f>IF($B36="no","",IF((OR(ISBLANK('E. Strategy'!T4),'E. Strategy'!T4="Select answer")),"",'E. Strategy'!T4))</f>
        <v/>
      </c>
      <c r="U36" s="122" t="str">
        <f>IF($B36="no","",IF((OR(ISBLANK('E. Strategy'!U4),'E. Strategy'!U4="Select answer")),"",'E. Strategy'!U4))</f>
        <v/>
      </c>
      <c r="V36" s="122" t="str">
        <f>IF($B36="no","",IF((OR(ISBLANK('E. Strategy'!V4),'E. Strategy'!V4="Select answer")),"",'E. Strategy'!V4))</f>
        <v/>
      </c>
      <c r="W36" s="122" t="str">
        <f>IF($B36="no","",IF((OR(ISBLANK('E. Strategy'!W4),'E. Strategy'!W4="Select answer")),"",'E. Strategy'!W4))</f>
        <v/>
      </c>
      <c r="X36" s="122" t="str">
        <f>IF($B36="no","",IF((OR(ISBLANK('E. Strategy'!X4),'E. Strategy'!X4="Select answer")),"",'E. Strategy'!X4))</f>
        <v/>
      </c>
      <c r="Y36" s="122" t="str">
        <f>IF($B36="no","",IF((OR(ISBLANK('E. Strategy'!Y4),'E. Strategy'!Y4="Select answer")),"",'E. Strategy'!Y4))</f>
        <v/>
      </c>
      <c r="Z36" s="122" t="str">
        <f>IF($B36="no","",IF((OR(ISBLANK('E. Strategy'!Z4),'E. Strategy'!Z4="Select answer")),"",'E. Strategy'!Z4))</f>
        <v/>
      </c>
      <c r="AA36" s="122" t="str">
        <f>IF($B36="no","",IF((OR(ISBLANK('E. Strategy'!AA4),'E. Strategy'!AA4="Select answer")),"",'E. Strategy'!AA4))</f>
        <v/>
      </c>
    </row>
    <row r="37" spans="1:27" hidden="1">
      <c r="A37" s="119" t="s">
        <v>1406</v>
      </c>
      <c r="B37" s="207" t="s">
        <v>1021</v>
      </c>
      <c r="C37" s="122"/>
      <c r="D37" s="122"/>
      <c r="E37" s="122" t="str">
        <f>IF($B37="no","",IF((OR(ISBLANK('E. Strategy'!E5),'E. Strategy'!E5="Select answer")),"",'E. Strategy'!E5))</f>
        <v/>
      </c>
      <c r="F37" s="122" t="str">
        <f>IF($B37="no","",IF((OR(ISBLANK('E. Strategy'!F5),'E. Strategy'!F5="Select answer")),"",'E. Strategy'!F5))</f>
        <v/>
      </c>
      <c r="G37" s="122" t="str">
        <f>IF($B37="no","",IF((OR(ISBLANK('E. Strategy'!G5),'E. Strategy'!G5="Select answer")),"",'E. Strategy'!G5))</f>
        <v/>
      </c>
      <c r="H37" s="122" t="str">
        <f>IF($B37="no","",IF((OR(ISBLANK('E. Strategy'!H5),'E. Strategy'!H5="Select answer")),"",'E. Strategy'!H5))</f>
        <v/>
      </c>
      <c r="I37" s="122" t="str">
        <f>IF($B37="no","",IF((OR(ISBLANK('E. Strategy'!I5),'E. Strategy'!I5="Select answer")),"",'E. Strategy'!I5))</f>
        <v/>
      </c>
      <c r="J37" s="122" t="str">
        <f>IF($B37="no","",IF((OR(ISBLANK('E. Strategy'!J5),'E. Strategy'!J5="Select answer")),"",'E. Strategy'!J5))</f>
        <v/>
      </c>
      <c r="K37" s="122" t="str">
        <f>IF($B37="no","",IF((OR(ISBLANK('E. Strategy'!K5),'E. Strategy'!K5="Select answer")),"",'E. Strategy'!K5))</f>
        <v/>
      </c>
      <c r="L37" s="122" t="str">
        <f>IF($B37="no","",IF((OR(ISBLANK('E. Strategy'!L5),'E. Strategy'!L5="Select answer")),"",'E. Strategy'!L5))</f>
        <v/>
      </c>
      <c r="M37" s="122" t="str">
        <f>IF($B37="no","",IF((OR(ISBLANK('E. Strategy'!M5),'E. Strategy'!M5="Select answer")),"",'E. Strategy'!M5))</f>
        <v/>
      </c>
      <c r="N37" s="122" t="str">
        <f>IF($B37="no","",IF((OR(ISBLANK('E. Strategy'!N5),'E. Strategy'!N5="Select answer")),"",'E. Strategy'!N5))</f>
        <v/>
      </c>
      <c r="O37" s="122" t="str">
        <f>IF($B37="no","",IF((OR(ISBLANK('E. Strategy'!O5),'E. Strategy'!O5="Select answer")),"",'E. Strategy'!O5))</f>
        <v/>
      </c>
      <c r="P37" s="122" t="str">
        <f>IF($B37="no","",IF((OR(ISBLANK('E. Strategy'!P5),'E. Strategy'!P5="Select answer")),"",'E. Strategy'!P5))</f>
        <v/>
      </c>
      <c r="Q37" s="122" t="str">
        <f>IF($B37="no","",IF((OR(ISBLANK('E. Strategy'!Q5),'E. Strategy'!Q5="Select answer")),"",'E. Strategy'!Q5))</f>
        <v/>
      </c>
      <c r="R37" s="122" t="str">
        <f>IF($B37="no","",IF((OR(ISBLANK('E. Strategy'!R5),'E. Strategy'!R5="Select answer")),"",'E. Strategy'!R5))</f>
        <v/>
      </c>
      <c r="S37" s="122" t="str">
        <f>IF($B37="no","",IF((OR(ISBLANK('E. Strategy'!S5),'E. Strategy'!S5="Select answer")),"",'E. Strategy'!S5))</f>
        <v/>
      </c>
      <c r="T37" s="122" t="str">
        <f>IF($B37="no","",IF((OR(ISBLANK('E. Strategy'!T5),'E. Strategy'!T5="Select answer")),"",'E. Strategy'!T5))</f>
        <v/>
      </c>
      <c r="U37" s="122" t="str">
        <f>IF($B37="no","",IF((OR(ISBLANK('E. Strategy'!U5),'E. Strategy'!U5="Select answer")),"",'E. Strategy'!U5))</f>
        <v/>
      </c>
      <c r="V37" s="122" t="str">
        <f>IF($B37="no","",IF((OR(ISBLANK('E. Strategy'!V5),'E. Strategy'!V5="Select answer")),"",'E. Strategy'!V5))</f>
        <v/>
      </c>
      <c r="W37" s="122" t="str">
        <f>IF($B37="no","",IF((OR(ISBLANK('E. Strategy'!W5),'E. Strategy'!W5="Select answer")),"",'E. Strategy'!W5))</f>
        <v/>
      </c>
      <c r="X37" s="122" t="str">
        <f>IF($B37="no","",IF((OR(ISBLANK('E. Strategy'!X5),'E. Strategy'!X5="Select answer")),"",'E. Strategy'!X5))</f>
        <v/>
      </c>
      <c r="Y37" s="122" t="str">
        <f>IF($B37="no","",IF((OR(ISBLANK('E. Strategy'!Y5),'E. Strategy'!Y5="Select answer")),"",'E. Strategy'!Y5))</f>
        <v/>
      </c>
      <c r="Z37" s="122" t="str">
        <f>IF($B37="no","",IF((OR(ISBLANK('E. Strategy'!Z5),'E. Strategy'!Z5="Select answer")),"",'E. Strategy'!Z5))</f>
        <v/>
      </c>
      <c r="AA37" s="122" t="str">
        <f>IF($B37="no","",IF((OR(ISBLANK('E. Strategy'!AA5),'E. Strategy'!AA5="Select answer")),"",'E. Strategy'!AA5))</f>
        <v/>
      </c>
    </row>
    <row r="38" spans="1:27" hidden="1">
      <c r="A38" s="119" t="s">
        <v>1408</v>
      </c>
      <c r="B38" s="207" t="s">
        <v>1021</v>
      </c>
      <c r="C38" s="122"/>
      <c r="D38" s="122"/>
      <c r="E38" s="122" t="str">
        <f>IF($B38="no","",IF((OR(ISBLANK('E. Strategy'!E6),'E. Strategy'!E6="Select answer")),"",'E. Strategy'!E6))</f>
        <v/>
      </c>
      <c r="F38" s="122" t="str">
        <f>IF($B38="no","",IF((OR(ISBLANK('E. Strategy'!F6),'E. Strategy'!F6="Select answer")),"",'E. Strategy'!F6))</f>
        <v/>
      </c>
      <c r="G38" s="122" t="str">
        <f>IF($B38="no","",IF((OR(ISBLANK('E. Strategy'!G6),'E. Strategy'!G6="Select answer")),"",'E. Strategy'!G6))</f>
        <v/>
      </c>
      <c r="H38" s="122" t="str">
        <f>IF($B38="no","",IF((OR(ISBLANK('E. Strategy'!H6),'E. Strategy'!H6="Select answer")),"",'E. Strategy'!H6))</f>
        <v/>
      </c>
      <c r="I38" s="122" t="str">
        <f>IF($B38="no","",IF((OR(ISBLANK('E. Strategy'!I6),'E. Strategy'!I6="Select answer")),"",'E. Strategy'!I6))</f>
        <v/>
      </c>
      <c r="J38" s="122" t="str">
        <f>IF($B38="no","",IF((OR(ISBLANK('E. Strategy'!J6),'E. Strategy'!J6="Select answer")),"",'E. Strategy'!J6))</f>
        <v/>
      </c>
      <c r="K38" s="122" t="str">
        <f>IF($B38="no","",IF((OR(ISBLANK('E. Strategy'!K6),'E. Strategy'!K6="Select answer")),"",'E. Strategy'!K6))</f>
        <v/>
      </c>
      <c r="L38" s="122" t="str">
        <f>IF($B38="no","",IF((OR(ISBLANK('E. Strategy'!L6),'E. Strategy'!L6="Select answer")),"",'E. Strategy'!L6))</f>
        <v/>
      </c>
      <c r="M38" s="122" t="str">
        <f>IF($B38="no","",IF((OR(ISBLANK('E. Strategy'!M6),'E. Strategy'!M6="Select answer")),"",'E. Strategy'!M6))</f>
        <v/>
      </c>
      <c r="N38" s="122" t="str">
        <f>IF($B38="no","",IF((OR(ISBLANK('E. Strategy'!N6),'E. Strategy'!N6="Select answer")),"",'E. Strategy'!N6))</f>
        <v/>
      </c>
      <c r="O38" s="122" t="str">
        <f>IF($B38="no","",IF((OR(ISBLANK('E. Strategy'!O6),'E. Strategy'!O6="Select answer")),"",'E. Strategy'!O6))</f>
        <v/>
      </c>
      <c r="P38" s="122" t="str">
        <f>IF($B38="no","",IF((OR(ISBLANK('E. Strategy'!P6),'E. Strategy'!P6="Select answer")),"",'E. Strategy'!P6))</f>
        <v/>
      </c>
      <c r="Q38" s="122" t="str">
        <f>IF($B38="no","",IF((OR(ISBLANK('E. Strategy'!Q6),'E. Strategy'!Q6="Select answer")),"",'E. Strategy'!Q6))</f>
        <v/>
      </c>
      <c r="R38" s="122" t="str">
        <f>IF($B38="no","",IF((OR(ISBLANK('E. Strategy'!R6),'E. Strategy'!R6="Select answer")),"",'E. Strategy'!R6))</f>
        <v/>
      </c>
      <c r="S38" s="122" t="str">
        <f>IF($B38="no","",IF((OR(ISBLANK('E. Strategy'!S6),'E. Strategy'!S6="Select answer")),"",'E. Strategy'!S6))</f>
        <v/>
      </c>
      <c r="T38" s="122" t="str">
        <f>IF($B38="no","",IF((OR(ISBLANK('E. Strategy'!T6),'E. Strategy'!T6="Select answer")),"",'E. Strategy'!T6))</f>
        <v/>
      </c>
      <c r="U38" s="122" t="str">
        <f>IF($B38="no","",IF((OR(ISBLANK('E. Strategy'!U6),'E. Strategy'!U6="Select answer")),"",'E. Strategy'!U6))</f>
        <v/>
      </c>
      <c r="V38" s="122" t="str">
        <f>IF($B38="no","",IF((OR(ISBLANK('E. Strategy'!V6),'E. Strategy'!V6="Select answer")),"",'E. Strategy'!V6))</f>
        <v/>
      </c>
      <c r="W38" s="122" t="str">
        <f>IF($B38="no","",IF((OR(ISBLANK('E. Strategy'!W6),'E. Strategy'!W6="Select answer")),"",'E. Strategy'!W6))</f>
        <v/>
      </c>
      <c r="X38" s="122" t="str">
        <f>IF($B38="no","",IF((OR(ISBLANK('E. Strategy'!X6),'E. Strategy'!X6="Select answer")),"",'E. Strategy'!X6))</f>
        <v/>
      </c>
      <c r="Y38" s="122" t="str">
        <f>IF($B38="no","",IF((OR(ISBLANK('E. Strategy'!Y6),'E. Strategy'!Y6="Select answer")),"",'E. Strategy'!Y6))</f>
        <v/>
      </c>
      <c r="Z38" s="122" t="str">
        <f>IF($B38="no","",IF((OR(ISBLANK('E. Strategy'!Z6),'E. Strategy'!Z6="Select answer")),"",'E. Strategy'!Z6))</f>
        <v/>
      </c>
      <c r="AA38" s="122" t="str">
        <f>IF($B38="no","",IF((OR(ISBLANK('E. Strategy'!AA6),'E. Strategy'!AA6="Select answer")),"",'E. Strategy'!AA6))</f>
        <v/>
      </c>
    </row>
    <row r="39" spans="1:27" hidden="1">
      <c r="A39" s="119" t="s">
        <v>1410</v>
      </c>
      <c r="B39" s="207" t="s">
        <v>1021</v>
      </c>
      <c r="C39" s="122"/>
      <c r="D39" s="122"/>
      <c r="E39" s="122" t="str">
        <f>IF($B39="no","",IF((OR(ISBLANK('E. Strategy'!E7),'E. Strategy'!E7="Select answer")),"",'E. Strategy'!E7))</f>
        <v/>
      </c>
      <c r="F39" s="122" t="str">
        <f>IF($B39="no","",IF((OR(ISBLANK('E. Strategy'!F7),'E. Strategy'!F7="Select answer")),"",'E. Strategy'!F7))</f>
        <v/>
      </c>
      <c r="G39" s="122" t="str">
        <f>IF($B39="no","",IF((OR(ISBLANK('E. Strategy'!G7),'E. Strategy'!G7="Select answer")),"",'E. Strategy'!G7))</f>
        <v/>
      </c>
      <c r="H39" s="122" t="str">
        <f>IF($B39="no","",IF((OR(ISBLANK('E. Strategy'!H7),'E. Strategy'!H7="Select answer")),"",'E. Strategy'!H7))</f>
        <v/>
      </c>
      <c r="I39" s="122" t="str">
        <f>IF($B39="no","",IF((OR(ISBLANK('E. Strategy'!I7),'E. Strategy'!I7="Select answer")),"",'E. Strategy'!I7))</f>
        <v/>
      </c>
      <c r="J39" s="122" t="str">
        <f>IF($B39="no","",IF((OR(ISBLANK('E. Strategy'!J7),'E. Strategy'!J7="Select answer")),"",'E. Strategy'!J7))</f>
        <v/>
      </c>
      <c r="K39" s="122" t="str">
        <f>IF($B39="no","",IF((OR(ISBLANK('E. Strategy'!K7),'E. Strategy'!K7="Select answer")),"",'E. Strategy'!K7))</f>
        <v/>
      </c>
      <c r="L39" s="122" t="str">
        <f>IF($B39="no","",IF((OR(ISBLANK('E. Strategy'!L7),'E. Strategy'!L7="Select answer")),"",'E. Strategy'!L7))</f>
        <v/>
      </c>
      <c r="M39" s="122" t="str">
        <f>IF($B39="no","",IF((OR(ISBLANK('E. Strategy'!M7),'E. Strategy'!M7="Select answer")),"",'E. Strategy'!M7))</f>
        <v/>
      </c>
      <c r="N39" s="122" t="str">
        <f>IF($B39="no","",IF((OR(ISBLANK('E. Strategy'!N7),'E. Strategy'!N7="Select answer")),"",'E. Strategy'!N7))</f>
        <v/>
      </c>
      <c r="O39" s="122" t="str">
        <f>IF($B39="no","",IF((OR(ISBLANK('E. Strategy'!O7),'E. Strategy'!O7="Select answer")),"",'E. Strategy'!O7))</f>
        <v/>
      </c>
      <c r="P39" s="122" t="str">
        <f>IF($B39="no","",IF((OR(ISBLANK('E. Strategy'!P7),'E. Strategy'!P7="Select answer")),"",'E. Strategy'!P7))</f>
        <v/>
      </c>
      <c r="Q39" s="122" t="str">
        <f>IF($B39="no","",IF((OR(ISBLANK('E. Strategy'!Q7),'E. Strategy'!Q7="Select answer")),"",'E. Strategy'!Q7))</f>
        <v/>
      </c>
      <c r="R39" s="122" t="str">
        <f>IF($B39="no","",IF((OR(ISBLANK('E. Strategy'!R7),'E. Strategy'!R7="Select answer")),"",'E. Strategy'!R7))</f>
        <v/>
      </c>
      <c r="S39" s="122" t="str">
        <f>IF($B39="no","",IF((OR(ISBLANK('E. Strategy'!S7),'E. Strategy'!S7="Select answer")),"",'E. Strategy'!S7))</f>
        <v/>
      </c>
      <c r="T39" s="122" t="str">
        <f>IF($B39="no","",IF((OR(ISBLANK('E. Strategy'!T7),'E. Strategy'!T7="Select answer")),"",'E. Strategy'!T7))</f>
        <v/>
      </c>
      <c r="U39" s="122" t="str">
        <f>IF($B39="no","",IF((OR(ISBLANK('E. Strategy'!U7),'E. Strategy'!U7="Select answer")),"",'E. Strategy'!U7))</f>
        <v/>
      </c>
      <c r="V39" s="122" t="str">
        <f>IF($B39="no","",IF((OR(ISBLANK('E. Strategy'!V7),'E. Strategy'!V7="Select answer")),"",'E. Strategy'!V7))</f>
        <v/>
      </c>
      <c r="W39" s="122" t="str">
        <f>IF($B39="no","",IF((OR(ISBLANK('E. Strategy'!W7),'E. Strategy'!W7="Select answer")),"",'E. Strategy'!W7))</f>
        <v/>
      </c>
      <c r="X39" s="122" t="str">
        <f>IF($B39="no","",IF((OR(ISBLANK('E. Strategy'!X7),'E. Strategy'!X7="Select answer")),"",'E. Strategy'!X7))</f>
        <v/>
      </c>
      <c r="Y39" s="122" t="str">
        <f>IF($B39="no","",IF((OR(ISBLANK('E. Strategy'!Y7),'E. Strategy'!Y7="Select answer")),"",'E. Strategy'!Y7))</f>
        <v/>
      </c>
      <c r="Z39" s="122" t="str">
        <f>IF($B39="no","",IF((OR(ISBLANK('E. Strategy'!Z7),'E. Strategy'!Z7="Select answer")),"",'E. Strategy'!Z7))</f>
        <v/>
      </c>
      <c r="AA39" s="122" t="str">
        <f>IF($B39="no","",IF((OR(ISBLANK('E. Strategy'!AA7),'E. Strategy'!AA7="Select answer")),"",'E. Strategy'!AA7))</f>
        <v/>
      </c>
    </row>
    <row r="40" spans="1:27" hidden="1">
      <c r="A40" s="119" t="s">
        <v>1412</v>
      </c>
      <c r="B40" s="207" t="s">
        <v>1021</v>
      </c>
      <c r="C40" s="122"/>
      <c r="D40" s="122"/>
      <c r="E40" s="122" t="str">
        <f>IF($B40="no","",IF((OR(ISBLANK('E. Strategy'!E8),'E. Strategy'!E8="Select answer")),"",'E. Strategy'!E8))</f>
        <v/>
      </c>
      <c r="F40" s="122" t="str">
        <f>IF($B40="no","",IF((OR(ISBLANK('E. Strategy'!F8),'E. Strategy'!F8="Select answer")),"",'E. Strategy'!F8))</f>
        <v/>
      </c>
      <c r="G40" s="122" t="str">
        <f>IF($B40="no","",IF((OR(ISBLANK('E. Strategy'!G8),'E. Strategy'!G8="Select answer")),"",'E. Strategy'!G8))</f>
        <v/>
      </c>
      <c r="H40" s="122" t="str">
        <f>IF($B40="no","",IF((OR(ISBLANK('E. Strategy'!H8),'E. Strategy'!H8="Select answer")),"",'E. Strategy'!H8))</f>
        <v/>
      </c>
      <c r="I40" s="122" t="str">
        <f>IF($B40="no","",IF((OR(ISBLANK('E. Strategy'!I8),'E. Strategy'!I8="Select answer")),"",'E. Strategy'!I8))</f>
        <v/>
      </c>
      <c r="J40" s="122" t="str">
        <f>IF($B40="no","",IF((OR(ISBLANK('E. Strategy'!J8),'E. Strategy'!J8="Select answer")),"",'E. Strategy'!J8))</f>
        <v/>
      </c>
      <c r="K40" s="122" t="str">
        <f>IF($B40="no","",IF((OR(ISBLANK('E. Strategy'!K8),'E. Strategy'!K8="Select answer")),"",'E. Strategy'!K8))</f>
        <v/>
      </c>
      <c r="L40" s="122" t="str">
        <f>IF($B40="no","",IF((OR(ISBLANK('E. Strategy'!L8),'E. Strategy'!L8="Select answer")),"",'E. Strategy'!L8))</f>
        <v/>
      </c>
      <c r="M40" s="122" t="str">
        <f>IF($B40="no","",IF((OR(ISBLANK('E. Strategy'!M8),'E. Strategy'!M8="Select answer")),"",'E. Strategy'!M8))</f>
        <v/>
      </c>
      <c r="N40" s="122" t="str">
        <f>IF($B40="no","",IF((OR(ISBLANK('E. Strategy'!N8),'E. Strategy'!N8="Select answer")),"",'E. Strategy'!N8))</f>
        <v/>
      </c>
      <c r="O40" s="122" t="str">
        <f>IF($B40="no","",IF((OR(ISBLANK('E. Strategy'!O8),'E. Strategy'!O8="Select answer")),"",'E. Strategy'!O8))</f>
        <v/>
      </c>
      <c r="P40" s="122" t="str">
        <f>IF($B40="no","",IF((OR(ISBLANK('E. Strategy'!P8),'E. Strategy'!P8="Select answer")),"",'E. Strategy'!P8))</f>
        <v/>
      </c>
      <c r="Q40" s="122" t="str">
        <f>IF($B40="no","",IF((OR(ISBLANK('E. Strategy'!Q8),'E. Strategy'!Q8="Select answer")),"",'E. Strategy'!Q8))</f>
        <v/>
      </c>
      <c r="R40" s="122" t="str">
        <f>IF($B40="no","",IF((OR(ISBLANK('E. Strategy'!R8),'E. Strategy'!R8="Select answer")),"",'E. Strategy'!R8))</f>
        <v/>
      </c>
      <c r="S40" s="122" t="str">
        <f>IF($B40="no","",IF((OR(ISBLANK('E. Strategy'!S8),'E. Strategy'!S8="Select answer")),"",'E. Strategy'!S8))</f>
        <v/>
      </c>
      <c r="T40" s="122" t="str">
        <f>IF($B40="no","",IF((OR(ISBLANK('E. Strategy'!T8),'E. Strategy'!T8="Select answer")),"",'E. Strategy'!T8))</f>
        <v/>
      </c>
      <c r="U40" s="122" t="str">
        <f>IF($B40="no","",IF((OR(ISBLANK('E. Strategy'!U8),'E. Strategy'!U8="Select answer")),"",'E. Strategy'!U8))</f>
        <v/>
      </c>
      <c r="V40" s="122" t="str">
        <f>IF($B40="no","",IF((OR(ISBLANK('E. Strategy'!V8),'E. Strategy'!V8="Select answer")),"",'E. Strategy'!V8))</f>
        <v/>
      </c>
      <c r="W40" s="122" t="str">
        <f>IF($B40="no","",IF((OR(ISBLANK('E. Strategy'!W8),'E. Strategy'!W8="Select answer")),"",'E. Strategy'!W8))</f>
        <v/>
      </c>
      <c r="X40" s="122" t="str">
        <f>IF($B40="no","",IF((OR(ISBLANK('E. Strategy'!X8),'E. Strategy'!X8="Select answer")),"",'E. Strategy'!X8))</f>
        <v/>
      </c>
      <c r="Y40" s="122" t="str">
        <f>IF($B40="no","",IF((OR(ISBLANK('E. Strategy'!Y8),'E. Strategy'!Y8="Select answer")),"",'E. Strategy'!Y8))</f>
        <v/>
      </c>
      <c r="Z40" s="122" t="str">
        <f>IF($B40="no","",IF((OR(ISBLANK('E. Strategy'!Z8),'E. Strategy'!Z8="Select answer")),"",'E. Strategy'!Z8))</f>
        <v/>
      </c>
      <c r="AA40" s="122" t="str">
        <f>IF($B40="no","",IF((OR(ISBLANK('E. Strategy'!AA8),'E. Strategy'!AA8="Select answer")),"",'E. Strategy'!AA8))</f>
        <v/>
      </c>
    </row>
    <row r="41" spans="1:27" hidden="1">
      <c r="A41" s="120" t="s">
        <v>1414</v>
      </c>
      <c r="B41" s="207" t="s">
        <v>1021</v>
      </c>
      <c r="C41" s="122"/>
      <c r="D41" s="122"/>
      <c r="E41" s="122" t="str">
        <f>IF($B41="no","",IF((OR(ISBLANK('E. Strategy'!E9),'E. Strategy'!E9="Select answer")),"",'E. Strategy'!E9))</f>
        <v/>
      </c>
      <c r="F41" s="122" t="str">
        <f>IF($B41="no","",IF((OR(ISBLANK('E. Strategy'!F9),'E. Strategy'!F9="Select answer")),"",'E. Strategy'!F9))</f>
        <v/>
      </c>
      <c r="G41" s="122" t="str">
        <f>IF($B41="no","",IF((OR(ISBLANK('E. Strategy'!G9),'E. Strategy'!G9="Select answer")),"",'E. Strategy'!G9))</f>
        <v/>
      </c>
      <c r="H41" s="122" t="str">
        <f>IF($B41="no","",IF((OR(ISBLANK('E. Strategy'!H9),'E. Strategy'!H9="Select answer")),"",'E. Strategy'!H9))</f>
        <v/>
      </c>
      <c r="I41" s="122" t="str">
        <f>IF($B41="no","",IF((OR(ISBLANK('E. Strategy'!I9),'E. Strategy'!I9="Select answer")),"",'E. Strategy'!I9))</f>
        <v/>
      </c>
      <c r="J41" s="122" t="str">
        <f>IF($B41="no","",IF((OR(ISBLANK('E. Strategy'!J9),'E. Strategy'!J9="Select answer")),"",'E. Strategy'!J9))</f>
        <v/>
      </c>
      <c r="K41" s="122" t="str">
        <f>IF($B41="no","",IF((OR(ISBLANK('E. Strategy'!K9),'E. Strategy'!K9="Select answer")),"",'E. Strategy'!K9))</f>
        <v/>
      </c>
      <c r="L41" s="122" t="str">
        <f>IF($B41="no","",IF((OR(ISBLANK('E. Strategy'!L9),'E. Strategy'!L9="Select answer")),"",'E. Strategy'!L9))</f>
        <v/>
      </c>
      <c r="M41" s="122" t="str">
        <f>IF($B41="no","",IF((OR(ISBLANK('E. Strategy'!M9),'E. Strategy'!M9="Select answer")),"",'E. Strategy'!M9))</f>
        <v/>
      </c>
      <c r="N41" s="122" t="str">
        <f>IF($B41="no","",IF((OR(ISBLANK('E. Strategy'!N9),'E. Strategy'!N9="Select answer")),"",'E. Strategy'!N9))</f>
        <v/>
      </c>
      <c r="O41" s="122" t="str">
        <f>IF($B41="no","",IF((OR(ISBLANK('E. Strategy'!O9),'E. Strategy'!O9="Select answer")),"",'E. Strategy'!O9))</f>
        <v/>
      </c>
      <c r="P41" s="122" t="str">
        <f>IF($B41="no","",IF((OR(ISBLANK('E. Strategy'!P9),'E. Strategy'!P9="Select answer")),"",'E. Strategy'!P9))</f>
        <v/>
      </c>
      <c r="Q41" s="122" t="str">
        <f>IF($B41="no","",IF((OR(ISBLANK('E. Strategy'!Q9),'E. Strategy'!Q9="Select answer")),"",'E. Strategy'!Q9))</f>
        <v/>
      </c>
      <c r="R41" s="122" t="str">
        <f>IF($B41="no","",IF((OR(ISBLANK('E. Strategy'!R9),'E. Strategy'!R9="Select answer")),"",'E. Strategy'!R9))</f>
        <v/>
      </c>
      <c r="S41" s="122" t="str">
        <f>IF($B41="no","",IF((OR(ISBLANK('E. Strategy'!S9),'E. Strategy'!S9="Select answer")),"",'E. Strategy'!S9))</f>
        <v/>
      </c>
      <c r="T41" s="122" t="str">
        <f>IF($B41="no","",IF((OR(ISBLANK('E. Strategy'!T9),'E. Strategy'!T9="Select answer")),"",'E. Strategy'!T9))</f>
        <v/>
      </c>
      <c r="U41" s="122" t="str">
        <f>IF($B41="no","",IF((OR(ISBLANK('E. Strategy'!U9),'E. Strategy'!U9="Select answer")),"",'E. Strategy'!U9))</f>
        <v/>
      </c>
      <c r="V41" s="122" t="str">
        <f>IF($B41="no","",IF((OR(ISBLANK('E. Strategy'!V9),'E. Strategy'!V9="Select answer")),"",'E. Strategy'!V9))</f>
        <v/>
      </c>
      <c r="W41" s="122" t="str">
        <f>IF($B41="no","",IF((OR(ISBLANK('E. Strategy'!W9),'E. Strategy'!W9="Select answer")),"",'E. Strategy'!W9))</f>
        <v/>
      </c>
      <c r="X41" s="122" t="str">
        <f>IF($B41="no","",IF((OR(ISBLANK('E. Strategy'!X9),'E. Strategy'!X9="Select answer")),"",'E. Strategy'!X9))</f>
        <v/>
      </c>
      <c r="Y41" s="122" t="str">
        <f>IF($B41="no","",IF((OR(ISBLANK('E. Strategy'!Y9),'E. Strategy'!Y9="Select answer")),"",'E. Strategy'!Y9))</f>
        <v/>
      </c>
      <c r="Z41" s="122" t="str">
        <f>IF($B41="no","",IF((OR(ISBLANK('E. Strategy'!Z9),'E. Strategy'!Z9="Select answer")),"",'E. Strategy'!Z9))</f>
        <v/>
      </c>
      <c r="AA41" s="122" t="str">
        <f>IF($B41="no","",IF((OR(ISBLANK('E. Strategy'!AA9),'E. Strategy'!AA9="Select answer")),"",'E. Strategy'!AA9))</f>
        <v/>
      </c>
    </row>
    <row r="42" spans="1:27" s="42" customFormat="1" ht="15" thickBot="1">
      <c r="A42" s="170"/>
      <c r="N42"/>
      <c r="O42"/>
      <c r="P42"/>
      <c r="Q42"/>
      <c r="R42"/>
      <c r="S42"/>
      <c r="T42"/>
      <c r="U42"/>
      <c r="V42"/>
      <c r="W42"/>
      <c r="X42"/>
      <c r="Y42"/>
      <c r="Z42"/>
      <c r="AA42"/>
    </row>
    <row r="43" spans="1:27" s="42" customFormat="1" ht="15" thickBot="1">
      <c r="A43" s="229" t="s">
        <v>1065</v>
      </c>
      <c r="B43" s="230"/>
      <c r="C43" s="171"/>
      <c r="E43" s="172"/>
      <c r="F43" s="172"/>
      <c r="G43" s="172"/>
      <c r="H43" s="172"/>
      <c r="I43" s="172"/>
      <c r="J43" s="172"/>
      <c r="K43" s="172"/>
      <c r="L43" s="172"/>
      <c r="M43" s="172"/>
      <c r="N43" s="97"/>
      <c r="O43" s="97"/>
      <c r="P43" s="97"/>
      <c r="Q43" s="97"/>
      <c r="R43" s="97"/>
      <c r="S43" s="97"/>
      <c r="T43" s="97"/>
      <c r="U43" s="97"/>
      <c r="V43" s="97"/>
      <c r="W43" s="97"/>
      <c r="X43" s="97"/>
      <c r="Y43" s="97"/>
      <c r="Z43" s="97"/>
      <c r="AA43" s="97"/>
    </row>
    <row r="44" spans="1:27" ht="15" thickBot="1">
      <c r="A44" s="20"/>
      <c r="C44" s="172"/>
    </row>
    <row r="45" spans="1:27">
      <c r="A45" s="20"/>
    </row>
    <row r="46" spans="1:27">
      <c r="A46" s="20"/>
    </row>
    <row r="47" spans="1:27">
      <c r="A47" s="20"/>
    </row>
  </sheetData>
  <sheetProtection formatCells="0" formatColumns="0" formatRows="0" insertColumns="0" sort="0" autoFilter="0"/>
  <protectedRanges>
    <protectedRange sqref="C43:C44 E43:AA43" name="date"/>
  </protectedRanges>
  <autoFilter ref="A1:AA41" xr:uid="{559C4DD4-4C66-445B-8849-F364410FDBF0}">
    <filterColumn colId="1">
      <filters>
        <filter val="yes"/>
      </filters>
    </filterColumn>
  </autoFilter>
  <mergeCells count="1">
    <mergeCell ref="A43:B43"/>
  </mergeCells>
  <phoneticPr fontId="22" type="noConversion"/>
  <conditionalFormatting sqref="C2:AA41">
    <cfRule type="containsText" dxfId="28" priority="25" operator="containsText" text="1 -">
      <formula>NOT(ISERROR(SEARCH("1 -",C2)))</formula>
    </cfRule>
    <cfRule type="containsText" dxfId="27" priority="26" operator="containsText" text="2 -">
      <formula>NOT(ISERROR(SEARCH("2 -",C2)))</formula>
    </cfRule>
    <cfRule type="containsText" dxfId="26" priority="27" operator="containsText" text="3 -">
      <formula>NOT(ISERROR(SEARCH("3 -",C2)))</formula>
    </cfRule>
    <cfRule type="containsText" dxfId="25" priority="28" operator="containsText" text="4 -">
      <formula>NOT(ISERROR(SEARCH("4 -",C2)))</formula>
    </cfRule>
    <cfRule type="containsText" dxfId="24" priority="29" operator="containsText" text="5 -">
      <formula>NOT(ISERROR(SEARCH("5 -",C2)))</formula>
    </cfRule>
  </conditionalFormatting>
  <conditionalFormatting sqref="C14:AA14">
    <cfRule type="expression" dxfId="23" priority="4" stopIfTrue="1">
      <formula>$B$14="no"</formula>
    </cfRule>
  </conditionalFormatting>
  <conditionalFormatting sqref="C20:AA21">
    <cfRule type="expression" dxfId="17" priority="3" stopIfTrue="1">
      <formula>$B20="no"</formula>
    </cfRule>
  </conditionalFormatting>
  <conditionalFormatting sqref="C24:AA24">
    <cfRule type="expression" dxfId="11" priority="2" stopIfTrue="1">
      <formula>$B$24="no"</formula>
    </cfRule>
  </conditionalFormatting>
  <conditionalFormatting sqref="C28:AA31">
    <cfRule type="expression" dxfId="5" priority="1">
      <formula>$B28="no"</formula>
    </cfRule>
  </conditionalFormatting>
  <pageMargins left="0.70866141732283472" right="0.70866141732283472" top="0.74803149606299213" bottom="0.74803149606299213" header="0.31496062992125984" footer="0.31496062992125984"/>
  <pageSetup paperSize="9" fitToWidth="0" orientation="landscape" horizontalDpi="200" verticalDpi="200" r:id="rId1"/>
  <extLst>
    <ext xmlns:x14="http://schemas.microsoft.com/office/spreadsheetml/2009/9/main" uri="{78C0D931-6437-407d-A8EE-F0AAD7539E65}">
      <x14:conditionalFormattings>
        <x14:conditionalFormatting xmlns:xm="http://schemas.microsoft.com/office/excel/2006/main">
          <x14:cfRule type="expression" priority="20" id="{5B8591FD-11B7-48D6-B737-C9AF024C15AC}">
            <xm:f>Points!C$20=1</xm:f>
            <x14:dxf>
              <font>
                <color auto="1"/>
              </font>
              <fill>
                <patternFill>
                  <bgColor theme="6" tint="0.79998168889431442"/>
                </patternFill>
              </fill>
            </x14:dxf>
          </x14:cfRule>
          <x14:cfRule type="expression" priority="21" id="{30A98864-5FD2-4024-A4F1-06488F9C2E67}">
            <xm:f>Points!C$20=2</xm:f>
            <x14:dxf>
              <font>
                <color auto="1"/>
              </font>
              <fill>
                <patternFill>
                  <bgColor theme="6" tint="0.59996337778862885"/>
                </patternFill>
              </fill>
            </x14:dxf>
          </x14:cfRule>
          <x14:cfRule type="expression" priority="22" id="{1187D000-AA49-413B-9180-9C2043FD7454}">
            <xm:f>Points!C$20=3</xm:f>
            <x14:dxf>
              <fill>
                <patternFill>
                  <bgColor theme="6" tint="0.39994506668294322"/>
                </patternFill>
              </fill>
            </x14:dxf>
          </x14:cfRule>
          <x14:cfRule type="expression" priority="23" id="{38077314-49A5-4664-B9B8-792A47E45617}">
            <xm:f>Points!C$20=4</xm:f>
            <x14:dxf>
              <fill>
                <patternFill>
                  <bgColor theme="6"/>
                </patternFill>
              </fill>
            </x14:dxf>
          </x14:cfRule>
          <x14:cfRule type="expression" priority="24" id="{75078E54-B56E-4E07-938C-1CFFA835581E}">
            <xm:f>Points!C$20=5</xm:f>
            <x14:dxf>
              <font>
                <color rgb="FFFFFFFF"/>
              </font>
              <fill>
                <patternFill>
                  <bgColor theme="6" tint="-0.24994659260841701"/>
                </patternFill>
              </fill>
            </x14:dxf>
          </x14:cfRule>
          <xm:sqref>C14:AA14</xm:sqref>
        </x14:conditionalFormatting>
        <x14:conditionalFormatting xmlns:xm="http://schemas.microsoft.com/office/excel/2006/main">
          <x14:cfRule type="expression" priority="15" id="{049DEDCF-0FAC-494D-9652-8A3D9D5ABD6A}">
            <xm:f>Points!C30=1</xm:f>
            <x14:dxf>
              <font>
                <color auto="1"/>
              </font>
              <fill>
                <patternFill>
                  <bgColor theme="6" tint="0.79998168889431442"/>
                </patternFill>
              </fill>
            </x14:dxf>
          </x14:cfRule>
          <x14:cfRule type="expression" priority="16" id="{1A67ABE4-0F94-476E-861C-0FC7BD04CC38}">
            <xm:f>Points!C30=2</xm:f>
            <x14:dxf>
              <font>
                <color auto="1"/>
              </font>
              <fill>
                <patternFill>
                  <bgColor theme="6" tint="0.59996337778862885"/>
                </patternFill>
              </fill>
            </x14:dxf>
          </x14:cfRule>
          <x14:cfRule type="expression" priority="17" id="{82E51F92-233F-4255-ACB1-3DEA0F739DB4}">
            <xm:f>Points!C30=3</xm:f>
            <x14:dxf>
              <fill>
                <patternFill>
                  <bgColor theme="6" tint="0.39994506668294322"/>
                </patternFill>
              </fill>
            </x14:dxf>
          </x14:cfRule>
          <x14:cfRule type="expression" priority="18" id="{EC43F528-03EF-4446-BE8F-F020D97397EC}">
            <xm:f>Points!C30=4</xm:f>
            <x14:dxf>
              <fill>
                <patternFill>
                  <bgColor theme="6"/>
                </patternFill>
              </fill>
            </x14:dxf>
          </x14:cfRule>
          <x14:cfRule type="expression" priority="19" id="{D2E09ACF-E516-4F3D-9C7E-D8EC8A478902}">
            <xm:f>Points!C30=5</xm:f>
            <x14:dxf>
              <font>
                <color rgb="FFFFFFFF"/>
              </font>
              <fill>
                <patternFill>
                  <bgColor theme="6" tint="-0.24994659260841701"/>
                </patternFill>
              </fill>
            </x14:dxf>
          </x14:cfRule>
          <xm:sqref>C20:AA21</xm:sqref>
        </x14:conditionalFormatting>
        <x14:conditionalFormatting xmlns:xm="http://schemas.microsoft.com/office/excel/2006/main">
          <x14:cfRule type="expression" priority="10" id="{290FA640-89B3-497B-B84E-48D533B853B1}">
            <xm:f>Points!C$34=1</xm:f>
            <x14:dxf>
              <font>
                <color auto="1"/>
              </font>
              <fill>
                <patternFill>
                  <bgColor theme="6" tint="0.79998168889431442"/>
                </patternFill>
              </fill>
            </x14:dxf>
          </x14:cfRule>
          <x14:cfRule type="expression" priority="11" id="{8114B77A-4274-4E37-8313-3CB6C55BCA87}">
            <xm:f>Points!C$34=2</xm:f>
            <x14:dxf>
              <font>
                <color auto="1"/>
              </font>
              <fill>
                <patternFill>
                  <bgColor theme="6" tint="0.59996337778862885"/>
                </patternFill>
              </fill>
            </x14:dxf>
          </x14:cfRule>
          <x14:cfRule type="expression" priority="12" id="{8AB00F1B-D646-44A5-B90D-4D68069D755A}">
            <xm:f>Points!C$34=3</xm:f>
            <x14:dxf>
              <fill>
                <patternFill>
                  <bgColor theme="6" tint="0.39994506668294322"/>
                </patternFill>
              </fill>
            </x14:dxf>
          </x14:cfRule>
          <x14:cfRule type="expression" priority="13" id="{1C2EC443-02BF-4B1D-B878-BC0C5B774328}">
            <xm:f>Points!C$34=4</xm:f>
            <x14:dxf>
              <fill>
                <patternFill>
                  <bgColor theme="6"/>
                </patternFill>
              </fill>
            </x14:dxf>
          </x14:cfRule>
          <x14:cfRule type="expression" priority="14" id="{C57748B7-41E4-4096-966F-14CB9A588621}">
            <xm:f>Points!C$34=5</xm:f>
            <x14:dxf>
              <font>
                <color rgb="FFFFFFFF"/>
              </font>
              <fill>
                <patternFill>
                  <bgColor theme="6" tint="-0.24994659260841701"/>
                </patternFill>
              </fill>
            </x14:dxf>
          </x14:cfRule>
          <xm:sqref>C24:AA24</xm:sqref>
        </x14:conditionalFormatting>
        <x14:conditionalFormatting xmlns:xm="http://schemas.microsoft.com/office/excel/2006/main">
          <x14:cfRule type="expression" priority="5" id="{EDCAF236-FC32-4407-ADBC-3663D012A06C}">
            <xm:f>Points!C42=1</xm:f>
            <x14:dxf>
              <font>
                <color auto="1"/>
              </font>
              <fill>
                <patternFill>
                  <bgColor theme="6" tint="0.79998168889431442"/>
                </patternFill>
              </fill>
            </x14:dxf>
          </x14:cfRule>
          <x14:cfRule type="expression" priority="6" id="{2D418C7F-35C8-4DC7-856B-2329E63ED82E}">
            <xm:f>Points!C42=2</xm:f>
            <x14:dxf>
              <font>
                <color auto="1"/>
              </font>
              <fill>
                <patternFill>
                  <bgColor theme="6" tint="0.59996337778862885"/>
                </patternFill>
              </fill>
            </x14:dxf>
          </x14:cfRule>
          <x14:cfRule type="expression" priority="7" id="{6BD052AE-01D1-4832-B2BE-E5CC5EC3FB78}">
            <xm:f>Points!C42=3</xm:f>
            <x14:dxf>
              <fill>
                <patternFill>
                  <bgColor theme="6" tint="0.39994506668294322"/>
                </patternFill>
              </fill>
            </x14:dxf>
          </x14:cfRule>
          <x14:cfRule type="expression" priority="8" id="{222FBBCD-96E9-4E87-AEB7-CD35826E9951}">
            <xm:f>Points!C42=4</xm:f>
            <x14:dxf>
              <fill>
                <patternFill>
                  <bgColor theme="6"/>
                </patternFill>
              </fill>
            </x14:dxf>
          </x14:cfRule>
          <x14:cfRule type="expression" priority="9" id="{1A696A88-C4AC-4FC0-875F-EEDA8F61CAAF}">
            <xm:f>Points!C42=5</xm:f>
            <x14:dxf>
              <font>
                <color rgb="FFFFFFFF"/>
              </font>
              <fill>
                <patternFill>
                  <bgColor theme="6" tint="-0.24994659260841701"/>
                </patternFill>
              </fill>
            </x14:dxf>
          </x14:cfRule>
          <xm:sqref>C28:AA31</xm:sqref>
        </x14:conditionalFormatting>
      </x14:conditionalFormatting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3E2686-2A0A-4A85-968F-4B316426F9E7}">
  <dimension ref="A1"/>
  <sheetViews>
    <sheetView workbookViewId="0"/>
  </sheetViews>
  <sheetFormatPr defaultRowHeight="14.4"/>
  <sheetData/>
  <phoneticPr fontId="22" type="noConversion"/>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96050-6A3F-4465-89C6-2BE7158363D5}">
  <dimension ref="A1"/>
  <sheetViews>
    <sheetView workbookViewId="0"/>
  </sheetViews>
  <sheetFormatPr defaultRowHeight="14.4"/>
  <sheetData/>
  <phoneticPr fontId="22" type="noConversion"/>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FD130-7030-47C7-A4BA-898D24CD4C3C}">
  <sheetPr codeName="Sheet20"/>
  <dimension ref="A1:C3"/>
  <sheetViews>
    <sheetView workbookViewId="0">
      <selection activeCell="C15" sqref="C15"/>
    </sheetView>
  </sheetViews>
  <sheetFormatPr defaultRowHeight="14.4"/>
  <cols>
    <col min="1" max="1" width="30.6640625" style="115" customWidth="1"/>
    <col min="2" max="2" width="65.33203125" customWidth="1"/>
  </cols>
  <sheetData>
    <row r="1" spans="1:3" ht="28.8">
      <c r="A1" s="114" t="s">
        <v>818</v>
      </c>
      <c r="B1" s="42" t="s">
        <v>819</v>
      </c>
      <c r="C1" t="s">
        <v>820</v>
      </c>
    </row>
    <row r="2" spans="1:3">
      <c r="A2" s="210" t="s">
        <v>821</v>
      </c>
      <c r="B2" t="s">
        <v>822</v>
      </c>
      <c r="C2" s="173">
        <v>45170</v>
      </c>
    </row>
    <row r="3" spans="1:3">
      <c r="A3" s="115" t="s">
        <v>823</v>
      </c>
      <c r="B3" t="s">
        <v>824</v>
      </c>
      <c r="C3" s="173">
        <v>45413</v>
      </c>
    </row>
  </sheetData>
  <sheetProtection algorithmName="SHA-512" hashValue="dQb8/ftTikmsZHRc7DoL167J0XW8QYAQUYj0fD17q2OOBFQ02Lve7rXIRqtgWSl5jHx1xF2wZY2ote+AC5knFA==" saltValue="inFlFWadMfLRDMMM4KjT2g==" spinCount="100000" sheet="1" objects="1" scenarios="1"/>
  <phoneticPr fontId="22"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84320-5BDE-4AD8-AB8C-9C121C5CA1C9}">
  <sheetPr codeName="Sheet12"/>
  <dimension ref="B2:N17"/>
  <sheetViews>
    <sheetView showGridLines="0" showRowColHeaders="0" zoomScale="98" zoomScaleNormal="98" workbookViewId="0">
      <selection activeCell="H8" sqref="H8:M8"/>
    </sheetView>
  </sheetViews>
  <sheetFormatPr defaultRowHeight="14.4"/>
  <cols>
    <col min="2" max="2" width="16.6640625" customWidth="1"/>
    <col min="3" max="3" width="9.5546875" bestFit="1" customWidth="1"/>
    <col min="13" max="13" width="9" customWidth="1"/>
  </cols>
  <sheetData>
    <row r="2" spans="2:14" ht="42.6" customHeight="1">
      <c r="B2" s="20"/>
      <c r="C2" s="141" t="s">
        <v>395</v>
      </c>
      <c r="D2" s="20"/>
      <c r="E2" s="20"/>
      <c r="F2" s="110"/>
      <c r="G2" s="20"/>
      <c r="H2" s="20"/>
    </row>
    <row r="4" spans="2:14">
      <c r="B4" s="108" t="s">
        <v>413</v>
      </c>
    </row>
    <row r="5" spans="2:14">
      <c r="B5" s="108"/>
    </row>
    <row r="6" spans="2:14" ht="14.4" customHeight="1">
      <c r="B6" s="220" t="s">
        <v>414</v>
      </c>
      <c r="C6" s="220"/>
      <c r="D6" s="220"/>
      <c r="E6" s="220"/>
    </row>
    <row r="7" spans="2:14" ht="115.2" customHeight="1">
      <c r="B7" s="220" t="s">
        <v>415</v>
      </c>
      <c r="C7" s="220"/>
      <c r="D7" s="220"/>
      <c r="E7" s="220"/>
      <c r="F7" s="220"/>
      <c r="H7" s="222" t="s">
        <v>416</v>
      </c>
      <c r="I7" s="223"/>
      <c r="J7" s="223"/>
      <c r="K7" s="223"/>
      <c r="L7" s="223"/>
      <c r="M7" s="221"/>
    </row>
    <row r="8" spans="2:14" ht="160.94999999999999" customHeight="1">
      <c r="B8" s="220" t="s">
        <v>417</v>
      </c>
      <c r="C8" s="220"/>
      <c r="D8" s="220"/>
      <c r="E8" s="220"/>
      <c r="F8" s="220"/>
      <c r="H8" s="220" t="s">
        <v>418</v>
      </c>
      <c r="I8" s="220"/>
      <c r="J8" s="220"/>
      <c r="K8" s="220"/>
      <c r="L8" s="220"/>
      <c r="M8" s="221"/>
    </row>
    <row r="9" spans="2:14" ht="15" customHeight="1">
      <c r="B9" s="174"/>
      <c r="C9" s="174"/>
      <c r="D9" s="174"/>
      <c r="E9" s="174"/>
      <c r="F9" s="174"/>
      <c r="H9" s="174"/>
      <c r="I9" s="174"/>
      <c r="J9" s="174"/>
      <c r="K9" s="174"/>
      <c r="L9" s="174"/>
    </row>
    <row r="10" spans="2:14" ht="14.4" customHeight="1">
      <c r="B10" s="108" t="s">
        <v>419</v>
      </c>
      <c r="C10" s="174"/>
      <c r="D10" s="174"/>
      <c r="E10" s="174"/>
      <c r="F10" s="174"/>
      <c r="H10" s="174"/>
      <c r="I10" s="174"/>
      <c r="J10" s="174"/>
      <c r="K10" s="174"/>
      <c r="L10" s="174"/>
    </row>
    <row r="11" spans="2:14" ht="14.4" customHeight="1">
      <c r="B11" s="108"/>
      <c r="C11" s="108"/>
      <c r="D11" s="108"/>
      <c r="E11" s="108"/>
      <c r="F11" s="108"/>
      <c r="H11" s="220"/>
      <c r="I11" s="220"/>
      <c r="J11" s="220"/>
      <c r="K11" s="220"/>
      <c r="L11" s="220"/>
    </row>
    <row r="12" spans="2:14" ht="191.4" customHeight="1">
      <c r="B12" s="224" t="s">
        <v>420</v>
      </c>
      <c r="C12" s="220"/>
      <c r="D12" s="220"/>
      <c r="E12" s="220"/>
      <c r="F12" s="220"/>
      <c r="G12" s="175"/>
      <c r="H12" s="220" t="s">
        <v>421</v>
      </c>
      <c r="I12" s="220"/>
      <c r="J12" s="220"/>
      <c r="K12" s="220"/>
      <c r="L12" s="220"/>
      <c r="M12" s="221"/>
      <c r="N12" s="175"/>
    </row>
    <row r="13" spans="2:14" ht="44.4" customHeight="1">
      <c r="B13" s="218"/>
      <c r="C13" s="219"/>
      <c r="D13" s="219"/>
      <c r="E13" s="219"/>
      <c r="F13" s="219"/>
      <c r="G13" s="219"/>
      <c r="H13" s="219"/>
      <c r="I13" s="219"/>
      <c r="J13" s="219"/>
      <c r="K13" s="219"/>
      <c r="L13" s="219"/>
      <c r="M13" s="219"/>
      <c r="N13" s="219"/>
    </row>
    <row r="14" spans="2:14">
      <c r="B14" s="109"/>
    </row>
    <row r="15" spans="2:14">
      <c r="B15" s="109"/>
    </row>
    <row r="16" spans="2:14">
      <c r="B16" s="109"/>
    </row>
    <row r="17" spans="2:2">
      <c r="B17" s="109"/>
    </row>
  </sheetData>
  <sheetProtection algorithmName="SHA-512" hashValue="UYTOVNaYewBuatd01J9evR8nRLi32HgszZ5vtAp/bUkJDuWmvvxgm98iDRZC5ueUl7VtefbdNeUPf3JqSJMjNw==" saltValue="595SjpfC5/kqQl0eN0eVSQ==" spinCount="100000" sheet="1" objects="1" scenarios="1"/>
  <mergeCells count="9">
    <mergeCell ref="B6:E6"/>
    <mergeCell ref="B7:F7"/>
    <mergeCell ref="B8:F8"/>
    <mergeCell ref="B13:N13"/>
    <mergeCell ref="H12:M12"/>
    <mergeCell ref="H11:L11"/>
    <mergeCell ref="H7:M7"/>
    <mergeCell ref="H8:M8"/>
    <mergeCell ref="B12:F12"/>
  </mergeCells>
  <phoneticPr fontId="22" type="noConversion"/>
  <hyperlinks>
    <hyperlink ref="H12:M12" r:id="rId1" display="IPscore is available free of charge from the EPO. It is provided &quot;as is&quot; and without any express or implied warranty, especially with regard to suitability or usability. In particular, there could be deficiencies in the functionality, data handling or bugs. Possible problems could cause data loss and other failures such as interruptions to the service and system crashes. You should not take any business-critical decisions based on analysis conducted with IPscore. The EPO will not be liable for any loss or damage suffered by any party as a result of their use of IPscore or any of its content." xr:uid="{4DC4C914-ECFD-4E24-9472-763C4DEB708A}"/>
    <hyperlink ref="B12:F12" r:id="rId2" display="IPscore is protected by copyright owned by the European Patent Organisation. The users agree to comply with the general conditions for the delivery of EPO information products (https://new.epo.org/en/service-support/ordering/terms-and-conditions). IPscore is a registered trade mark owned by the European Patent Organisation. Reference in external reports and other publications may be made only if it is indicated that IPscore is a registered trade mark." xr:uid="{A586B06B-AC01-40EA-B191-7134352F1B04}"/>
  </hyperlinks>
  <pageMargins left="0.7" right="0.7" top="0.75" bottom="0.75" header="0.3" footer="0.3"/>
  <pageSetup paperSize="9" orientation="portrait" horizontalDpi="200" verticalDpi="200"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Z1000"/>
  <sheetViews>
    <sheetView workbookViewId="0">
      <selection activeCell="B2" sqref="B2"/>
    </sheetView>
  </sheetViews>
  <sheetFormatPr defaultColWidth="14.44140625" defaultRowHeight="15" customHeight="1"/>
  <cols>
    <col min="1" max="1" width="23.5546875" customWidth="1"/>
    <col min="2" max="2" width="20.5546875" customWidth="1"/>
    <col min="3" max="3" width="13.5546875" customWidth="1"/>
    <col min="4" max="26" width="8.5546875" customWidth="1"/>
  </cols>
  <sheetData>
    <row r="1" spans="1:26" ht="14.25" customHeight="1">
      <c r="A1" s="176" t="s">
        <v>422</v>
      </c>
      <c r="B1" s="176" t="str">
        <f>'A. Legal status'!C$1</f>
        <v>Patent 1</v>
      </c>
      <c r="C1" s="176" t="str">
        <f>'A. Legal status'!D$1</f>
        <v>Patent 2</v>
      </c>
      <c r="D1" s="176" t="str">
        <f>'A. Legal status'!E$1</f>
        <v>Patent 3</v>
      </c>
      <c r="E1" s="176" t="str">
        <f>'A. Legal status'!F$1</f>
        <v>Patent 4</v>
      </c>
      <c r="F1" s="176" t="str">
        <f>'A. Legal status'!G$1</f>
        <v>Patent 5</v>
      </c>
      <c r="G1" s="176" t="str">
        <f>'A. Legal status'!H$1</f>
        <v>Patent 6</v>
      </c>
      <c r="H1" s="176" t="str">
        <f>'A. Legal status'!I$1</f>
        <v>Patent 7</v>
      </c>
      <c r="I1" s="176" t="str">
        <f>'A. Legal status'!J$1</f>
        <v>Patent 8</v>
      </c>
      <c r="J1" s="176" t="str">
        <f>'A. Legal status'!K$1</f>
        <v>Patent 9</v>
      </c>
      <c r="K1" s="176" t="str">
        <f>'A. Legal status'!L$1</f>
        <v>Patent 10</v>
      </c>
      <c r="L1" s="176" t="str">
        <f>'A. Legal status'!M$1</f>
        <v>Patent 11</v>
      </c>
      <c r="M1" s="176" t="str">
        <f>'A. Legal status'!N$1</f>
        <v>Patent 12</v>
      </c>
      <c r="N1" s="176" t="str">
        <f>'A. Legal status'!O$1</f>
        <v>Patent 13</v>
      </c>
      <c r="O1" s="176" t="str">
        <f>'A. Legal status'!P$1</f>
        <v>Patent 14</v>
      </c>
      <c r="P1" s="176" t="str">
        <f>'A. Legal status'!Q$1</f>
        <v>Patent 15</v>
      </c>
      <c r="Q1" s="176" t="str">
        <f>'A. Legal status'!R$1</f>
        <v>Patent 16</v>
      </c>
      <c r="R1" s="176" t="str">
        <f>'A. Legal status'!S$1</f>
        <v>Patent 17</v>
      </c>
      <c r="S1" s="176" t="str">
        <f>'A. Legal status'!T$1</f>
        <v>Patent 18</v>
      </c>
      <c r="T1" s="176" t="str">
        <f>'A. Legal status'!U$1</f>
        <v>Patent 19</v>
      </c>
      <c r="U1" s="176" t="str">
        <f>'A. Legal status'!V$1</f>
        <v>Patent 20</v>
      </c>
      <c r="V1" s="176" t="str">
        <f>'A. Legal status'!W$1</f>
        <v>Patent 21</v>
      </c>
      <c r="W1" s="176" t="str">
        <f>'A. Legal status'!X$1</f>
        <v>Patent 22</v>
      </c>
      <c r="X1" s="176" t="str">
        <f>'A. Legal status'!Y$1</f>
        <v>Patent 23</v>
      </c>
      <c r="Y1" s="176" t="str">
        <f>'A. Legal status'!Z$1</f>
        <v>Patent 24</v>
      </c>
      <c r="Z1" s="176" t="str">
        <f>'A. Legal status'!AA$1</f>
        <v>Patent 25</v>
      </c>
    </row>
    <row r="2" spans="1:26" ht="14.25" customHeight="1">
      <c r="A2" s="176" t="s">
        <v>35</v>
      </c>
      <c r="B2" s="176" t="str">
        <f>IFERROR(IF('Adapted questions and answers'!$Q2=-1,(Points!C4-1)*0.25,""),"")</f>
        <v/>
      </c>
      <c r="C2" s="176" t="str">
        <f>IFERROR(IF('Adapted questions and answers'!$Q2=-1,(Points!D4-1)*0.25,""),"")</f>
        <v/>
      </c>
      <c r="D2" s="176" t="str">
        <f>IFERROR(IF('Adapted questions and answers'!$Q2=-1,(Points!E4-1)*0.25,""),"")</f>
        <v/>
      </c>
      <c r="E2" s="176" t="str">
        <f>IFERROR(IF('Adapted questions and answers'!$Q2=-1,(Points!F4-1)*0.25,""),"")</f>
        <v/>
      </c>
      <c r="F2" s="176" t="str">
        <f>IFERROR(IF('Adapted questions and answers'!$Q2=-1,(Points!G4-1)*0.25,""),"")</f>
        <v/>
      </c>
      <c r="G2" s="176" t="str">
        <f>IFERROR(IF('Adapted questions and answers'!$Q2=-1,(Points!H4-1)*0.25,""),"")</f>
        <v/>
      </c>
      <c r="H2" s="176" t="str">
        <f>IFERROR(IF('Adapted questions and answers'!$Q2=-1,(Points!I4-1)*0.25,""),"")</f>
        <v/>
      </c>
      <c r="I2" s="176" t="str">
        <f>IFERROR(IF('Adapted questions and answers'!$Q2=-1,(Points!J4-1)*0.25,""),"")</f>
        <v/>
      </c>
      <c r="J2" s="176" t="str">
        <f>IFERROR(IF('Adapted questions and answers'!$Q2=-1,(Points!K4-1)*0.25,""),"")</f>
        <v/>
      </c>
      <c r="K2" s="176" t="str">
        <f>IFERROR(IF('Adapted questions and answers'!$Q2=-1,(Points!L4-1)*0.25,""),"")</f>
        <v/>
      </c>
      <c r="L2" s="176" t="str">
        <f>IFERROR(IF('Adapted questions and answers'!$Q2=-1,(Points!M4-1)*0.25,""),"")</f>
        <v/>
      </c>
      <c r="M2" s="176" t="str">
        <f>IFERROR(IF('Adapted questions and answers'!$Q2=-1,(Points!N4-1)*0.25,""),"")</f>
        <v/>
      </c>
      <c r="N2" s="176" t="str">
        <f>IFERROR(IF('Adapted questions and answers'!$Q2=-1,(Points!O4-1)*0.25,""),"")</f>
        <v/>
      </c>
      <c r="O2" s="176" t="str">
        <f>IFERROR(IF('Adapted questions and answers'!$Q2=-1,(Points!P4-1)*0.25,""),"")</f>
        <v/>
      </c>
      <c r="P2" s="176" t="str">
        <f>IFERROR(IF('Adapted questions and answers'!$Q2=-1,(Points!Q4-1)*0.25,""),"")</f>
        <v/>
      </c>
      <c r="Q2" s="176" t="str">
        <f>IFERROR(IF('Adapted questions and answers'!$Q2=-1,(Points!R4-1)*0.25,""),"")</f>
        <v/>
      </c>
      <c r="R2" s="176" t="str">
        <f>IFERROR(IF('Adapted questions and answers'!$Q2=-1,(Points!S4-1)*0.25,""),"")</f>
        <v/>
      </c>
      <c r="S2" s="176" t="str">
        <f>IFERROR(IF('Adapted questions and answers'!$Q2=-1,(Points!T4-1)*0.25,""),"")</f>
        <v/>
      </c>
      <c r="T2" s="176" t="str">
        <f>IFERROR(IF('Adapted questions and answers'!$Q2=-1,(Points!U4-1)*0.25,""),"")</f>
        <v/>
      </c>
      <c r="U2" s="176" t="str">
        <f>IFERROR(IF('Adapted questions and answers'!$Q2=-1,(Points!V4-1)*0.25,""),"")</f>
        <v/>
      </c>
      <c r="V2" s="176" t="str">
        <f>IFERROR(IF('Adapted questions and answers'!$Q2=-1,(Points!W4-1)*0.25,""),"")</f>
        <v/>
      </c>
      <c r="W2" s="176" t="str">
        <f>IFERROR(IF('Adapted questions and answers'!$Q2=-1,(Points!X4-1)*0.25,""),"")</f>
        <v/>
      </c>
      <c r="X2" s="176" t="str">
        <f>IFERROR(IF('Adapted questions and answers'!$Q2=-1,(Points!Y4-1)*0.25,""),"")</f>
        <v/>
      </c>
      <c r="Y2" s="176" t="str">
        <f>IFERROR(IF('Adapted questions and answers'!$Q2=-1,(Points!Z4-1)*0.25,""),"")</f>
        <v/>
      </c>
      <c r="Z2" s="176" t="str">
        <f>IFERROR(IF('Adapted questions and answers'!$Q2=-1,(Points!AA4-1)*0.25,""),"")</f>
        <v/>
      </c>
    </row>
    <row r="3" spans="1:26" ht="14.25" customHeight="1">
      <c r="A3" s="176" t="s">
        <v>46</v>
      </c>
      <c r="B3" s="176" t="str">
        <f>IFERROR(IF('Adapted questions and answers'!$Q3=-1,(Points!C5-1)*0.25,""),"")</f>
        <v/>
      </c>
      <c r="C3" s="176" t="str">
        <f>IFERROR(IF('Adapted questions and answers'!$Q3=-1,(Points!D5-1)*0.25,""),"")</f>
        <v/>
      </c>
      <c r="D3" s="176" t="str">
        <f>IFERROR(IF('Adapted questions and answers'!$Q3=-1,(Points!E5-1)*0.25,""),"")</f>
        <v/>
      </c>
      <c r="E3" s="176" t="str">
        <f>IFERROR(IF('Adapted questions and answers'!$Q3=-1,(Points!F5-1)*0.25,""),"")</f>
        <v/>
      </c>
      <c r="F3" s="176" t="str">
        <f>IFERROR(IF('Adapted questions and answers'!$Q3=-1,(Points!G5-1)*0.25,""),"")</f>
        <v/>
      </c>
      <c r="G3" s="176" t="str">
        <f>IFERROR(IF('Adapted questions and answers'!$Q3=-1,(Points!H5-1)*0.25,""),"")</f>
        <v/>
      </c>
      <c r="H3" s="176" t="str">
        <f>IFERROR(IF('Adapted questions and answers'!$Q3=-1,(Points!I5-1)*0.25,""),"")</f>
        <v/>
      </c>
      <c r="I3" s="176" t="str">
        <f>IFERROR(IF('Adapted questions and answers'!$Q3=-1,(Points!J5-1)*0.25,""),"")</f>
        <v/>
      </c>
      <c r="J3" s="176" t="str">
        <f>IFERROR(IF('Adapted questions and answers'!$Q3=-1,(Points!K5-1)*0.25,""),"")</f>
        <v/>
      </c>
      <c r="K3" s="176" t="str">
        <f>IFERROR(IF('Adapted questions and answers'!$Q3=-1,(Points!L5-1)*0.25,""),"")</f>
        <v/>
      </c>
      <c r="L3" s="176" t="str">
        <f>IFERROR(IF('Adapted questions and answers'!$Q3=-1,(Points!M5-1)*0.25,""),"")</f>
        <v/>
      </c>
      <c r="M3" s="176" t="str">
        <f>IFERROR(IF('Adapted questions and answers'!$Q3=-1,(Points!N5-1)*0.25,""),"")</f>
        <v/>
      </c>
      <c r="N3" s="176" t="str">
        <f>IFERROR(IF('Adapted questions and answers'!$Q3=-1,(Points!O5-1)*0.25,""),"")</f>
        <v/>
      </c>
      <c r="O3" s="176" t="str">
        <f>IFERROR(IF('Adapted questions and answers'!$Q3=-1,(Points!P5-1)*0.25,""),"")</f>
        <v/>
      </c>
      <c r="P3" s="176" t="str">
        <f>IFERROR(IF('Adapted questions and answers'!$Q3=-1,(Points!Q5-1)*0.25,""),"")</f>
        <v/>
      </c>
      <c r="Q3" s="176" t="str">
        <f>IFERROR(IF('Adapted questions and answers'!$Q3=-1,(Points!R5-1)*0.25,""),"")</f>
        <v/>
      </c>
      <c r="R3" s="176" t="str">
        <f>IFERROR(IF('Adapted questions and answers'!$Q3=-1,(Points!S5-1)*0.25,""),"")</f>
        <v/>
      </c>
      <c r="S3" s="176" t="str">
        <f>IFERROR(IF('Adapted questions and answers'!$Q3=-1,(Points!T5-1)*0.25,""),"")</f>
        <v/>
      </c>
      <c r="T3" s="176" t="str">
        <f>IFERROR(IF('Adapted questions and answers'!$Q3=-1,(Points!U5-1)*0.25,""),"")</f>
        <v/>
      </c>
      <c r="U3" s="176" t="str">
        <f>IFERROR(IF('Adapted questions and answers'!$Q3=-1,(Points!V5-1)*0.25,""),"")</f>
        <v/>
      </c>
      <c r="V3" s="176" t="str">
        <f>IFERROR(IF('Adapted questions and answers'!$Q3=-1,(Points!W5-1)*0.25,""),"")</f>
        <v/>
      </c>
      <c r="W3" s="176" t="str">
        <f>IFERROR(IF('Adapted questions and answers'!$Q3=-1,(Points!X5-1)*0.25,""),"")</f>
        <v/>
      </c>
      <c r="X3" s="176" t="str">
        <f>IFERROR(IF('Adapted questions and answers'!$Q3=-1,(Points!Y5-1)*0.25,""),"")</f>
        <v/>
      </c>
      <c r="Y3" s="176" t="str">
        <f>IFERROR(IF('Adapted questions and answers'!$Q3=-1,(Points!Z5-1)*0.25,""),"")</f>
        <v/>
      </c>
      <c r="Z3" s="176" t="str">
        <f>IFERROR(IF('Adapted questions and answers'!$Q3=-1,(Points!AA5-1)*0.25,""),"")</f>
        <v/>
      </c>
    </row>
    <row r="4" spans="1:26" ht="14.25" customHeight="1">
      <c r="A4" s="176" t="s">
        <v>56</v>
      </c>
      <c r="B4" s="176">
        <f>IFERROR(IF('Adapted questions and answers'!$Q4=-1,(Points!C6-1)*0.25,""),"")</f>
        <v>1</v>
      </c>
      <c r="C4" s="176">
        <f>IFERROR(IF('Adapted questions and answers'!$Q4=-1,(Points!D6-1)*0.25,""),"")</f>
        <v>0.25</v>
      </c>
      <c r="D4" s="176" t="str">
        <f>IFERROR(IF('Adapted questions and answers'!$Q4=-1,(Points!E6-1)*0.25,""),"")</f>
        <v/>
      </c>
      <c r="E4" s="176" t="str">
        <f>IFERROR(IF('Adapted questions and answers'!$Q4=-1,(Points!F6-1)*0.25,""),"")</f>
        <v/>
      </c>
      <c r="F4" s="176" t="str">
        <f>IFERROR(IF('Adapted questions and answers'!$Q4=-1,(Points!G6-1)*0.25,""),"")</f>
        <v/>
      </c>
      <c r="G4" s="176" t="str">
        <f>IFERROR(IF('Adapted questions and answers'!$Q4=-1,(Points!H6-1)*0.25,""),"")</f>
        <v/>
      </c>
      <c r="H4" s="176" t="str">
        <f>IFERROR(IF('Adapted questions and answers'!$Q4=-1,(Points!I6-1)*0.25,""),"")</f>
        <v/>
      </c>
      <c r="I4" s="176" t="str">
        <f>IFERROR(IF('Adapted questions and answers'!$Q4=-1,(Points!J6-1)*0.25,""),"")</f>
        <v/>
      </c>
      <c r="J4" s="176" t="str">
        <f>IFERROR(IF('Adapted questions and answers'!$Q4=-1,(Points!K6-1)*0.25,""),"")</f>
        <v/>
      </c>
      <c r="K4" s="176" t="str">
        <f>IFERROR(IF('Adapted questions and answers'!$Q4=-1,(Points!L6-1)*0.25,""),"")</f>
        <v/>
      </c>
      <c r="L4" s="176" t="str">
        <f>IFERROR(IF('Adapted questions and answers'!$Q4=-1,(Points!M6-1)*0.25,""),"")</f>
        <v/>
      </c>
      <c r="M4" s="176" t="str">
        <f>IFERROR(IF('Adapted questions and answers'!$Q4=-1,(Points!N6-1)*0.25,""),"")</f>
        <v/>
      </c>
      <c r="N4" s="176" t="str">
        <f>IFERROR(IF('Adapted questions and answers'!$Q4=-1,(Points!O6-1)*0.25,""),"")</f>
        <v/>
      </c>
      <c r="O4" s="176" t="str">
        <f>IFERROR(IF('Adapted questions and answers'!$Q4=-1,(Points!P6-1)*0.25,""),"")</f>
        <v/>
      </c>
      <c r="P4" s="176" t="str">
        <f>IFERROR(IF('Adapted questions and answers'!$Q4=-1,(Points!Q6-1)*0.25,""),"")</f>
        <v/>
      </c>
      <c r="Q4" s="176" t="str">
        <f>IFERROR(IF('Adapted questions and answers'!$Q4=-1,(Points!R6-1)*0.25,""),"")</f>
        <v/>
      </c>
      <c r="R4" s="176" t="str">
        <f>IFERROR(IF('Adapted questions and answers'!$Q4=-1,(Points!S6-1)*0.25,""),"")</f>
        <v/>
      </c>
      <c r="S4" s="176" t="str">
        <f>IFERROR(IF('Adapted questions and answers'!$Q4=-1,(Points!T6-1)*0.25,""),"")</f>
        <v/>
      </c>
      <c r="T4" s="176" t="str">
        <f>IFERROR(IF('Adapted questions and answers'!$Q4=-1,(Points!U6-1)*0.25,""),"")</f>
        <v/>
      </c>
      <c r="U4" s="176" t="str">
        <f>IFERROR(IF('Adapted questions and answers'!$Q4=-1,(Points!V6-1)*0.25,""),"")</f>
        <v/>
      </c>
      <c r="V4" s="176" t="str">
        <f>IFERROR(IF('Adapted questions and answers'!$Q4=-1,(Points!W6-1)*0.25,""),"")</f>
        <v/>
      </c>
      <c r="W4" s="176" t="str">
        <f>IFERROR(IF('Adapted questions and answers'!$Q4=-1,(Points!X6-1)*0.25,""),"")</f>
        <v/>
      </c>
      <c r="X4" s="176" t="str">
        <f>IFERROR(IF('Adapted questions and answers'!$Q4=-1,(Points!Y6-1)*0.25,""),"")</f>
        <v/>
      </c>
      <c r="Y4" s="176" t="str">
        <f>IFERROR(IF('Adapted questions and answers'!$Q4=-1,(Points!Z6-1)*0.25,""),"")</f>
        <v/>
      </c>
      <c r="Z4" s="176" t="str">
        <f>IFERROR(IF('Adapted questions and answers'!$Q4=-1,(Points!AA6-1)*0.25,""),"")</f>
        <v/>
      </c>
    </row>
    <row r="5" spans="1:26" ht="14.25" customHeight="1">
      <c r="A5" s="176" t="s">
        <v>66</v>
      </c>
      <c r="B5" s="176">
        <f>IFERROR(IF('Adapted questions and answers'!$Q5=-1,(Points!C7-1)*0.25,""),"")</f>
        <v>0.75</v>
      </c>
      <c r="C5" s="176">
        <f>IFERROR(IF('Adapted questions and answers'!$Q5=-1,(Points!D7-1)*0.25,""),"")</f>
        <v>0.75</v>
      </c>
      <c r="D5" s="176" t="str">
        <f>IFERROR(IF('Adapted questions and answers'!$Q5=-1,(Points!E7-1)*0.25,""),"")</f>
        <v/>
      </c>
      <c r="E5" s="176" t="str">
        <f>IFERROR(IF('Adapted questions and answers'!$Q5=-1,(Points!F7-1)*0.25,""),"")</f>
        <v/>
      </c>
      <c r="F5" s="176" t="str">
        <f>IFERROR(IF('Adapted questions and answers'!$Q5=-1,(Points!G7-1)*0.25,""),"")</f>
        <v/>
      </c>
      <c r="G5" s="176" t="str">
        <f>IFERROR(IF('Adapted questions and answers'!$Q5=-1,(Points!H7-1)*0.25,""),"")</f>
        <v/>
      </c>
      <c r="H5" s="176" t="str">
        <f>IFERROR(IF('Adapted questions and answers'!$Q5=-1,(Points!I7-1)*0.25,""),"")</f>
        <v/>
      </c>
      <c r="I5" s="176" t="str">
        <f>IFERROR(IF('Adapted questions and answers'!$Q5=-1,(Points!J7-1)*0.25,""),"")</f>
        <v/>
      </c>
      <c r="J5" s="176" t="str">
        <f>IFERROR(IF('Adapted questions and answers'!$Q5=-1,(Points!K7-1)*0.25,""),"")</f>
        <v/>
      </c>
      <c r="K5" s="176" t="str">
        <f>IFERROR(IF('Adapted questions and answers'!$Q5=-1,(Points!L7-1)*0.25,""),"")</f>
        <v/>
      </c>
      <c r="L5" s="176" t="str">
        <f>IFERROR(IF('Adapted questions and answers'!$Q5=-1,(Points!M7-1)*0.25,""),"")</f>
        <v/>
      </c>
      <c r="M5" s="176" t="str">
        <f>IFERROR(IF('Adapted questions and answers'!$Q5=-1,(Points!N7-1)*0.25,""),"")</f>
        <v/>
      </c>
      <c r="N5" s="176" t="str">
        <f>IFERROR(IF('Adapted questions and answers'!$Q5=-1,(Points!O7-1)*0.25,""),"")</f>
        <v/>
      </c>
      <c r="O5" s="176" t="str">
        <f>IFERROR(IF('Adapted questions and answers'!$Q5=-1,(Points!P7-1)*0.25,""),"")</f>
        <v/>
      </c>
      <c r="P5" s="176" t="str">
        <f>IFERROR(IF('Adapted questions and answers'!$Q5=-1,(Points!Q7-1)*0.25,""),"")</f>
        <v/>
      </c>
      <c r="Q5" s="176" t="str">
        <f>IFERROR(IF('Adapted questions and answers'!$Q5=-1,(Points!R7-1)*0.25,""),"")</f>
        <v/>
      </c>
      <c r="R5" s="176" t="str">
        <f>IFERROR(IF('Adapted questions and answers'!$Q5=-1,(Points!S7-1)*0.25,""),"")</f>
        <v/>
      </c>
      <c r="S5" s="176" t="str">
        <f>IFERROR(IF('Adapted questions and answers'!$Q5=-1,(Points!T7-1)*0.25,""),"")</f>
        <v/>
      </c>
      <c r="T5" s="176" t="str">
        <f>IFERROR(IF('Adapted questions and answers'!$Q5=-1,(Points!U7-1)*0.25,""),"")</f>
        <v/>
      </c>
      <c r="U5" s="176" t="str">
        <f>IFERROR(IF('Adapted questions and answers'!$Q5=-1,(Points!V7-1)*0.25,""),"")</f>
        <v/>
      </c>
      <c r="V5" s="176" t="str">
        <f>IFERROR(IF('Adapted questions and answers'!$Q5=-1,(Points!W7-1)*0.25,""),"")</f>
        <v/>
      </c>
      <c r="W5" s="176" t="str">
        <f>IFERROR(IF('Adapted questions and answers'!$Q5=-1,(Points!X7-1)*0.25,""),"")</f>
        <v/>
      </c>
      <c r="X5" s="176" t="str">
        <f>IFERROR(IF('Adapted questions and answers'!$Q5=-1,(Points!Y7-1)*0.25,""),"")</f>
        <v/>
      </c>
      <c r="Y5" s="176" t="str">
        <f>IFERROR(IF('Adapted questions and answers'!$Q5=-1,(Points!Z7-1)*0.25,""),"")</f>
        <v/>
      </c>
      <c r="Z5" s="176" t="str">
        <f>IFERROR(IF('Adapted questions and answers'!$Q5=-1,(Points!AA7-1)*0.25,""),"")</f>
        <v/>
      </c>
    </row>
    <row r="6" spans="1:26" ht="14.25" customHeight="1">
      <c r="A6" s="176" t="s">
        <v>76</v>
      </c>
      <c r="B6" s="176">
        <f>IFERROR(IF('Adapted questions and answers'!$Q6=-1,(Points!C8-1)*0.25,""),"")</f>
        <v>1</v>
      </c>
      <c r="C6" s="176">
        <f>IFERROR(IF('Adapted questions and answers'!$Q6=-1,(Points!D8-1)*0.25,""),"")</f>
        <v>0</v>
      </c>
      <c r="D6" s="176" t="str">
        <f>IFERROR(IF('Adapted questions and answers'!$Q6=-1,(Points!E8-1)*0.25,""),"")</f>
        <v/>
      </c>
      <c r="E6" s="176" t="str">
        <f>IFERROR(IF('Adapted questions and answers'!$Q6=-1,(Points!F8-1)*0.25,""),"")</f>
        <v/>
      </c>
      <c r="F6" s="176" t="str">
        <f>IFERROR(IF('Adapted questions and answers'!$Q6=-1,(Points!G8-1)*0.25,""),"")</f>
        <v/>
      </c>
      <c r="G6" s="176" t="str">
        <f>IFERROR(IF('Adapted questions and answers'!$Q6=-1,(Points!H8-1)*0.25,""),"")</f>
        <v/>
      </c>
      <c r="H6" s="176" t="str">
        <f>IFERROR(IF('Adapted questions and answers'!$Q6=-1,(Points!I8-1)*0.25,""),"")</f>
        <v/>
      </c>
      <c r="I6" s="176" t="str">
        <f>IFERROR(IF('Adapted questions and answers'!$Q6=-1,(Points!J8-1)*0.25,""),"")</f>
        <v/>
      </c>
      <c r="J6" s="176" t="str">
        <f>IFERROR(IF('Adapted questions and answers'!$Q6=-1,(Points!K8-1)*0.25,""),"")</f>
        <v/>
      </c>
      <c r="K6" s="176" t="str">
        <f>IFERROR(IF('Adapted questions and answers'!$Q6=-1,(Points!L8-1)*0.25,""),"")</f>
        <v/>
      </c>
      <c r="L6" s="176" t="str">
        <f>IFERROR(IF('Adapted questions and answers'!$Q6=-1,(Points!M8-1)*0.25,""),"")</f>
        <v/>
      </c>
      <c r="M6" s="176" t="str">
        <f>IFERROR(IF('Adapted questions and answers'!$Q6=-1,(Points!N8-1)*0.25,""),"")</f>
        <v/>
      </c>
      <c r="N6" s="176" t="str">
        <f>IFERROR(IF('Adapted questions and answers'!$Q6=-1,(Points!O8-1)*0.25,""),"")</f>
        <v/>
      </c>
      <c r="O6" s="176" t="str">
        <f>IFERROR(IF('Adapted questions and answers'!$Q6=-1,(Points!P8-1)*0.25,""),"")</f>
        <v/>
      </c>
      <c r="P6" s="176" t="str">
        <f>IFERROR(IF('Adapted questions and answers'!$Q6=-1,(Points!Q8-1)*0.25,""),"")</f>
        <v/>
      </c>
      <c r="Q6" s="176" t="str">
        <f>IFERROR(IF('Adapted questions and answers'!$Q6=-1,(Points!R8-1)*0.25,""),"")</f>
        <v/>
      </c>
      <c r="R6" s="176" t="str">
        <f>IFERROR(IF('Adapted questions and answers'!$Q6=-1,(Points!S8-1)*0.25,""),"")</f>
        <v/>
      </c>
      <c r="S6" s="176" t="str">
        <f>IFERROR(IF('Adapted questions and answers'!$Q6=-1,(Points!T8-1)*0.25,""),"")</f>
        <v/>
      </c>
      <c r="T6" s="176" t="str">
        <f>IFERROR(IF('Adapted questions and answers'!$Q6=-1,(Points!U8-1)*0.25,""),"")</f>
        <v/>
      </c>
      <c r="U6" s="176" t="str">
        <f>IFERROR(IF('Adapted questions and answers'!$Q6=-1,(Points!V8-1)*0.25,""),"")</f>
        <v/>
      </c>
      <c r="V6" s="176" t="str">
        <f>IFERROR(IF('Adapted questions and answers'!$Q6=-1,(Points!W8-1)*0.25,""),"")</f>
        <v/>
      </c>
      <c r="W6" s="176" t="str">
        <f>IFERROR(IF('Adapted questions and answers'!$Q6=-1,(Points!X8-1)*0.25,""),"")</f>
        <v/>
      </c>
      <c r="X6" s="176" t="str">
        <f>IFERROR(IF('Adapted questions and answers'!$Q6=-1,(Points!Y8-1)*0.25,""),"")</f>
        <v/>
      </c>
      <c r="Y6" s="176" t="str">
        <f>IFERROR(IF('Adapted questions and answers'!$Q6=-1,(Points!Z8-1)*0.25,""),"")</f>
        <v/>
      </c>
      <c r="Z6" s="176" t="str">
        <f>IFERROR(IF('Adapted questions and answers'!$Q6=-1,(Points!AA8-1)*0.25,""),"")</f>
        <v/>
      </c>
    </row>
    <row r="7" spans="1:26" ht="14.25" customHeight="1">
      <c r="A7" s="176" t="s">
        <v>86</v>
      </c>
      <c r="B7" s="176" t="str">
        <f>IFERROR(IF('Adapted questions and answers'!$Q7=-1,(Points!C9-1)*0.25,""),"")</f>
        <v/>
      </c>
      <c r="C7" s="176" t="str">
        <f>IFERROR(IF('Adapted questions and answers'!$Q7=-1,(Points!D9-1)*0.25,""),"")</f>
        <v/>
      </c>
      <c r="D7" s="176" t="str">
        <f>IFERROR(IF('Adapted questions and answers'!$Q7=-1,(Points!E9-1)*0.25,""),"")</f>
        <v/>
      </c>
      <c r="E7" s="176" t="str">
        <f>IFERROR(IF('Adapted questions and answers'!$Q7=-1,(Points!F9-1)*0.25,""),"")</f>
        <v/>
      </c>
      <c r="F7" s="176" t="str">
        <f>IFERROR(IF('Adapted questions and answers'!$Q7=-1,(Points!G9-1)*0.25,""),"")</f>
        <v/>
      </c>
      <c r="G7" s="176" t="str">
        <f>IFERROR(IF('Adapted questions and answers'!$Q7=-1,(Points!H9-1)*0.25,""),"")</f>
        <v/>
      </c>
      <c r="H7" s="176" t="str">
        <f>IFERROR(IF('Adapted questions and answers'!$Q7=-1,(Points!I9-1)*0.25,""),"")</f>
        <v/>
      </c>
      <c r="I7" s="176" t="str">
        <f>IFERROR(IF('Adapted questions and answers'!$Q7=-1,(Points!J9-1)*0.25,""),"")</f>
        <v/>
      </c>
      <c r="J7" s="176" t="str">
        <f>IFERROR(IF('Adapted questions and answers'!$Q7=-1,(Points!K9-1)*0.25,""),"")</f>
        <v/>
      </c>
      <c r="K7" s="176" t="str">
        <f>IFERROR(IF('Adapted questions and answers'!$Q7=-1,(Points!L9-1)*0.25,""),"")</f>
        <v/>
      </c>
      <c r="L7" s="176" t="str">
        <f>IFERROR(IF('Adapted questions and answers'!$Q7=-1,(Points!M9-1)*0.25,""),"")</f>
        <v/>
      </c>
      <c r="M7" s="176" t="str">
        <f>IFERROR(IF('Adapted questions and answers'!$Q7=-1,(Points!N9-1)*0.25,""),"")</f>
        <v/>
      </c>
      <c r="N7" s="176" t="str">
        <f>IFERROR(IF('Adapted questions and answers'!$Q7=-1,(Points!O9-1)*0.25,""),"")</f>
        <v/>
      </c>
      <c r="O7" s="176" t="str">
        <f>IFERROR(IF('Adapted questions and answers'!$Q7=-1,(Points!P9-1)*0.25,""),"")</f>
        <v/>
      </c>
      <c r="P7" s="176" t="str">
        <f>IFERROR(IF('Adapted questions and answers'!$Q7=-1,(Points!Q9-1)*0.25,""),"")</f>
        <v/>
      </c>
      <c r="Q7" s="176" t="str">
        <f>IFERROR(IF('Adapted questions and answers'!$Q7=-1,(Points!R9-1)*0.25,""),"")</f>
        <v/>
      </c>
      <c r="R7" s="176" t="str">
        <f>IFERROR(IF('Adapted questions and answers'!$Q7=-1,(Points!S9-1)*0.25,""),"")</f>
        <v/>
      </c>
      <c r="S7" s="176" t="str">
        <f>IFERROR(IF('Adapted questions and answers'!$Q7=-1,(Points!T9-1)*0.25,""),"")</f>
        <v/>
      </c>
      <c r="T7" s="176" t="str">
        <f>IFERROR(IF('Adapted questions and answers'!$Q7=-1,(Points!U9-1)*0.25,""),"")</f>
        <v/>
      </c>
      <c r="U7" s="176" t="str">
        <f>IFERROR(IF('Adapted questions and answers'!$Q7=-1,(Points!V9-1)*0.25,""),"")</f>
        <v/>
      </c>
      <c r="V7" s="176" t="str">
        <f>IFERROR(IF('Adapted questions and answers'!$Q7=-1,(Points!W9-1)*0.25,""),"")</f>
        <v/>
      </c>
      <c r="W7" s="176" t="str">
        <f>IFERROR(IF('Adapted questions and answers'!$Q7=-1,(Points!X9-1)*0.25,""),"")</f>
        <v/>
      </c>
      <c r="X7" s="176" t="str">
        <f>IFERROR(IF('Adapted questions and answers'!$Q7=-1,(Points!Y9-1)*0.25,""),"")</f>
        <v/>
      </c>
      <c r="Y7" s="176" t="str">
        <f>IFERROR(IF('Adapted questions and answers'!$Q7=-1,(Points!Z9-1)*0.25,""),"")</f>
        <v/>
      </c>
      <c r="Z7" s="176" t="str">
        <f>IFERROR(IF('Adapted questions and answers'!$Q7=-1,(Points!AA9-1)*0.25,""),"")</f>
        <v/>
      </c>
    </row>
    <row r="8" spans="1:26" ht="14.25" customHeight="1">
      <c r="A8" s="176" t="s">
        <v>96</v>
      </c>
      <c r="B8" s="176" t="str">
        <f>IFERROR(IF('Adapted questions and answers'!$Q8=-1,(Points!C10-1)*0.25,""),"")</f>
        <v/>
      </c>
      <c r="C8" s="176" t="str">
        <f>IFERROR(IF('Adapted questions and answers'!$Q8=-1,(Points!D10-1)*0.25,""),"")</f>
        <v/>
      </c>
      <c r="D8" s="176" t="str">
        <f>IFERROR(IF('Adapted questions and answers'!$Q8=-1,(Points!E10-1)*0.25,""),"")</f>
        <v/>
      </c>
      <c r="E8" s="176" t="str">
        <f>IFERROR(IF('Adapted questions and answers'!$Q8=-1,(Points!F10-1)*0.25,""),"")</f>
        <v/>
      </c>
      <c r="F8" s="176" t="str">
        <f>IFERROR(IF('Adapted questions and answers'!$Q8=-1,(Points!G10-1)*0.25,""),"")</f>
        <v/>
      </c>
      <c r="G8" s="176" t="str">
        <f>IFERROR(IF('Adapted questions and answers'!$Q8=-1,(Points!H10-1)*0.25,""),"")</f>
        <v/>
      </c>
      <c r="H8" s="176" t="str">
        <f>IFERROR(IF('Adapted questions and answers'!$Q8=-1,(Points!I10-1)*0.25,""),"")</f>
        <v/>
      </c>
      <c r="I8" s="176" t="str">
        <f>IFERROR(IF('Adapted questions and answers'!$Q8=-1,(Points!J10-1)*0.25,""),"")</f>
        <v/>
      </c>
      <c r="J8" s="176" t="str">
        <f>IFERROR(IF('Adapted questions and answers'!$Q8=-1,(Points!K10-1)*0.25,""),"")</f>
        <v/>
      </c>
      <c r="K8" s="176" t="str">
        <f>IFERROR(IF('Adapted questions and answers'!$Q8=-1,(Points!L10-1)*0.25,""),"")</f>
        <v/>
      </c>
      <c r="L8" s="176" t="str">
        <f>IFERROR(IF('Adapted questions and answers'!$Q8=-1,(Points!M10-1)*0.25,""),"")</f>
        <v/>
      </c>
      <c r="M8" s="176" t="str">
        <f>IFERROR(IF('Adapted questions and answers'!$Q8=-1,(Points!N10-1)*0.25,""),"")</f>
        <v/>
      </c>
      <c r="N8" s="176" t="str">
        <f>IFERROR(IF('Adapted questions and answers'!$Q8=-1,(Points!O10-1)*0.25,""),"")</f>
        <v/>
      </c>
      <c r="O8" s="176" t="str">
        <f>IFERROR(IF('Adapted questions and answers'!$Q8=-1,(Points!P10-1)*0.25,""),"")</f>
        <v/>
      </c>
      <c r="P8" s="176" t="str">
        <f>IFERROR(IF('Adapted questions and answers'!$Q8=-1,(Points!Q10-1)*0.25,""),"")</f>
        <v/>
      </c>
      <c r="Q8" s="176" t="str">
        <f>IFERROR(IF('Adapted questions and answers'!$Q8=-1,(Points!R10-1)*0.25,""),"")</f>
        <v/>
      </c>
      <c r="R8" s="176" t="str">
        <f>IFERROR(IF('Adapted questions and answers'!$Q8=-1,(Points!S10-1)*0.25,""),"")</f>
        <v/>
      </c>
      <c r="S8" s="176" t="str">
        <f>IFERROR(IF('Adapted questions and answers'!$Q8=-1,(Points!T10-1)*0.25,""),"")</f>
        <v/>
      </c>
      <c r="T8" s="176" t="str">
        <f>IFERROR(IF('Adapted questions and answers'!$Q8=-1,(Points!U10-1)*0.25,""),"")</f>
        <v/>
      </c>
      <c r="U8" s="176" t="str">
        <f>IFERROR(IF('Adapted questions and answers'!$Q8=-1,(Points!V10-1)*0.25,""),"")</f>
        <v/>
      </c>
      <c r="V8" s="176" t="str">
        <f>IFERROR(IF('Adapted questions and answers'!$Q8=-1,(Points!W10-1)*0.25,""),"")</f>
        <v/>
      </c>
      <c r="W8" s="176" t="str">
        <f>IFERROR(IF('Adapted questions and answers'!$Q8=-1,(Points!X10-1)*0.25,""),"")</f>
        <v/>
      </c>
      <c r="X8" s="176" t="str">
        <f>IFERROR(IF('Adapted questions and answers'!$Q8=-1,(Points!Y10-1)*0.25,""),"")</f>
        <v/>
      </c>
      <c r="Y8" s="176" t="str">
        <f>IFERROR(IF('Adapted questions and answers'!$Q8=-1,(Points!Z10-1)*0.25,""),"")</f>
        <v/>
      </c>
      <c r="Z8" s="176" t="str">
        <f>IFERROR(IF('Adapted questions and answers'!$Q8=-1,(Points!AA10-1)*0.25,""),"")</f>
        <v/>
      </c>
    </row>
    <row r="9" spans="1:26" ht="14.25" customHeight="1">
      <c r="A9" s="176" t="s">
        <v>106</v>
      </c>
      <c r="B9" s="176" t="str">
        <f>IFERROR(IF('Adapted questions and answers'!$Q9=-1,(Points!C11-1)*0.25,""),"")</f>
        <v/>
      </c>
      <c r="C9" s="176" t="str">
        <f>IFERROR(IF('Adapted questions and answers'!$Q9=-1,(Points!D11-1)*0.25,""),"")</f>
        <v/>
      </c>
      <c r="D9" s="176" t="str">
        <f>IFERROR(IF('Adapted questions and answers'!$Q9=-1,(Points!E11-1)*0.25,""),"")</f>
        <v/>
      </c>
      <c r="E9" s="176" t="str">
        <f>IFERROR(IF('Adapted questions and answers'!$Q9=-1,(Points!F11-1)*0.25,""),"")</f>
        <v/>
      </c>
      <c r="F9" s="176" t="str">
        <f>IFERROR(IF('Adapted questions and answers'!$Q9=-1,(Points!G11-1)*0.25,""),"")</f>
        <v/>
      </c>
      <c r="G9" s="176" t="str">
        <f>IFERROR(IF('Adapted questions and answers'!$Q9=-1,(Points!H11-1)*0.25,""),"")</f>
        <v/>
      </c>
      <c r="H9" s="176" t="str">
        <f>IFERROR(IF('Adapted questions and answers'!$Q9=-1,(Points!I11-1)*0.25,""),"")</f>
        <v/>
      </c>
      <c r="I9" s="176" t="str">
        <f>IFERROR(IF('Adapted questions and answers'!$Q9=-1,(Points!J11-1)*0.25,""),"")</f>
        <v/>
      </c>
      <c r="J9" s="176" t="str">
        <f>IFERROR(IF('Adapted questions and answers'!$Q9=-1,(Points!K11-1)*0.25,""),"")</f>
        <v/>
      </c>
      <c r="K9" s="176" t="str">
        <f>IFERROR(IF('Adapted questions and answers'!$Q9=-1,(Points!L11-1)*0.25,""),"")</f>
        <v/>
      </c>
      <c r="L9" s="176" t="str">
        <f>IFERROR(IF('Adapted questions and answers'!$Q9=-1,(Points!M11-1)*0.25,""),"")</f>
        <v/>
      </c>
      <c r="M9" s="176" t="str">
        <f>IFERROR(IF('Adapted questions and answers'!$Q9=-1,(Points!N11-1)*0.25,""),"")</f>
        <v/>
      </c>
      <c r="N9" s="176" t="str">
        <f>IFERROR(IF('Adapted questions and answers'!$Q9=-1,(Points!O11-1)*0.25,""),"")</f>
        <v/>
      </c>
      <c r="O9" s="176" t="str">
        <f>IFERROR(IF('Adapted questions and answers'!$Q9=-1,(Points!P11-1)*0.25,""),"")</f>
        <v/>
      </c>
      <c r="P9" s="176" t="str">
        <f>IFERROR(IF('Adapted questions and answers'!$Q9=-1,(Points!Q11-1)*0.25,""),"")</f>
        <v/>
      </c>
      <c r="Q9" s="176" t="str">
        <f>IFERROR(IF('Adapted questions and answers'!$Q9=-1,(Points!R11-1)*0.25,""),"")</f>
        <v/>
      </c>
      <c r="R9" s="176" t="str">
        <f>IFERROR(IF('Adapted questions and answers'!$Q9=-1,(Points!S11-1)*0.25,""),"")</f>
        <v/>
      </c>
      <c r="S9" s="176" t="str">
        <f>IFERROR(IF('Adapted questions and answers'!$Q9=-1,(Points!T11-1)*0.25,""),"")</f>
        <v/>
      </c>
      <c r="T9" s="176" t="str">
        <f>IFERROR(IF('Adapted questions and answers'!$Q9=-1,(Points!U11-1)*0.25,""),"")</f>
        <v/>
      </c>
      <c r="U9" s="176" t="str">
        <f>IFERROR(IF('Adapted questions and answers'!$Q9=-1,(Points!V11-1)*0.25,""),"")</f>
        <v/>
      </c>
      <c r="V9" s="176" t="str">
        <f>IFERROR(IF('Adapted questions and answers'!$Q9=-1,(Points!W11-1)*0.25,""),"")</f>
        <v/>
      </c>
      <c r="W9" s="176" t="str">
        <f>IFERROR(IF('Adapted questions and answers'!$Q9=-1,(Points!X11-1)*0.25,""),"")</f>
        <v/>
      </c>
      <c r="X9" s="176" t="str">
        <f>IFERROR(IF('Adapted questions and answers'!$Q9=-1,(Points!Y11-1)*0.25,""),"")</f>
        <v/>
      </c>
      <c r="Y9" s="176" t="str">
        <f>IFERROR(IF('Adapted questions and answers'!$Q9=-1,(Points!Z11-1)*0.25,""),"")</f>
        <v/>
      </c>
      <c r="Z9" s="176" t="str">
        <f>IFERROR(IF('Adapted questions and answers'!$Q9=-1,(Points!AA11-1)*0.25,""),"")</f>
        <v/>
      </c>
    </row>
    <row r="10" spans="1:26" ht="14.25" customHeight="1">
      <c r="A10" s="176" t="s">
        <v>116</v>
      </c>
      <c r="B10" s="176">
        <f>IFERROR(IF('Adapted questions and answers'!$Q10=-1,(Points!C16-1)*0.25,""),"")</f>
        <v>1</v>
      </c>
      <c r="C10" s="176">
        <f>IFERROR(IF('Adapted questions and answers'!$Q10=-1,(Points!D16-1)*0.25,""),"")</f>
        <v>0</v>
      </c>
      <c r="D10" s="176" t="str">
        <f>IFERROR(IF('Adapted questions and answers'!$Q10=-1,(Points!E16-1)*0.25,""),"")</f>
        <v/>
      </c>
      <c r="E10" s="176" t="str">
        <f>IFERROR(IF('Adapted questions and answers'!$Q10=-1,(Points!F16-1)*0.25,""),"")</f>
        <v/>
      </c>
      <c r="F10" s="176" t="str">
        <f>IFERROR(IF('Adapted questions and answers'!$Q10=-1,(Points!G16-1)*0.25,""),"")</f>
        <v/>
      </c>
      <c r="G10" s="176" t="str">
        <f>IFERROR(IF('Adapted questions and answers'!$Q10=-1,(Points!H16-1)*0.25,""),"")</f>
        <v/>
      </c>
      <c r="H10" s="176" t="str">
        <f>IFERROR(IF('Adapted questions and answers'!$Q10=-1,(Points!I16-1)*0.25,""),"")</f>
        <v/>
      </c>
      <c r="I10" s="176" t="str">
        <f>IFERROR(IF('Adapted questions and answers'!$Q10=-1,(Points!J16-1)*0.25,""),"")</f>
        <v/>
      </c>
      <c r="J10" s="176" t="str">
        <f>IFERROR(IF('Adapted questions and answers'!$Q10=-1,(Points!K16-1)*0.25,""),"")</f>
        <v/>
      </c>
      <c r="K10" s="176" t="str">
        <f>IFERROR(IF('Adapted questions and answers'!$Q10=-1,(Points!L16-1)*0.25,""),"")</f>
        <v/>
      </c>
      <c r="L10" s="176" t="str">
        <f>IFERROR(IF('Adapted questions and answers'!$Q10=-1,(Points!M16-1)*0.25,""),"")</f>
        <v/>
      </c>
      <c r="M10" s="176" t="str">
        <f>IFERROR(IF('Adapted questions and answers'!$Q10=-1,(Points!N16-1)*0.25,""),"")</f>
        <v/>
      </c>
      <c r="N10" s="176" t="str">
        <f>IFERROR(IF('Adapted questions and answers'!$Q10=-1,(Points!O16-1)*0.25,""),"")</f>
        <v/>
      </c>
      <c r="O10" s="176" t="str">
        <f>IFERROR(IF('Adapted questions and answers'!$Q10=-1,(Points!P16-1)*0.25,""),"")</f>
        <v/>
      </c>
      <c r="P10" s="176" t="str">
        <f>IFERROR(IF('Adapted questions and answers'!$Q10=-1,(Points!Q16-1)*0.25,""),"")</f>
        <v/>
      </c>
      <c r="Q10" s="176" t="str">
        <f>IFERROR(IF('Adapted questions and answers'!$Q10=-1,(Points!R16-1)*0.25,""),"")</f>
        <v/>
      </c>
      <c r="R10" s="176" t="str">
        <f>IFERROR(IF('Adapted questions and answers'!$Q10=-1,(Points!S16-1)*0.25,""),"")</f>
        <v/>
      </c>
      <c r="S10" s="176" t="str">
        <f>IFERROR(IF('Adapted questions and answers'!$Q10=-1,(Points!T16-1)*0.25,""),"")</f>
        <v/>
      </c>
      <c r="T10" s="176" t="str">
        <f>IFERROR(IF('Adapted questions and answers'!$Q10=-1,(Points!U16-1)*0.25,""),"")</f>
        <v/>
      </c>
      <c r="U10" s="176" t="str">
        <f>IFERROR(IF('Adapted questions and answers'!$Q10=-1,(Points!V16-1)*0.25,""),"")</f>
        <v/>
      </c>
      <c r="V10" s="176" t="str">
        <f>IFERROR(IF('Adapted questions and answers'!$Q10=-1,(Points!W16-1)*0.25,""),"")</f>
        <v/>
      </c>
      <c r="W10" s="176" t="str">
        <f>IFERROR(IF('Adapted questions and answers'!$Q10=-1,(Points!X16-1)*0.25,""),"")</f>
        <v/>
      </c>
      <c r="X10" s="176" t="str">
        <f>IFERROR(IF('Adapted questions and answers'!$Q10=-1,(Points!Y16-1)*0.25,""),"")</f>
        <v/>
      </c>
      <c r="Y10" s="176" t="str">
        <f>IFERROR(IF('Adapted questions and answers'!$Q10=-1,(Points!Z16-1)*0.25,""),"")</f>
        <v/>
      </c>
      <c r="Z10" s="176" t="str">
        <f>IFERROR(IF('Adapted questions and answers'!$Q10=-1,(Points!AA16-1)*0.25,""),"")</f>
        <v/>
      </c>
    </row>
    <row r="11" spans="1:26" ht="14.25" customHeight="1">
      <c r="A11" s="176" t="s">
        <v>126</v>
      </c>
      <c r="B11" s="176">
        <f>IFERROR(IF('Adapted questions and answers'!$Q11=-1,(Points!C17-1)*0.25,""),"")</f>
        <v>0.75</v>
      </c>
      <c r="C11" s="176">
        <f>IFERROR(IF('Adapted questions and answers'!$Q11=-1,(Points!D17-1)*0.25,""),"")</f>
        <v>0.25</v>
      </c>
      <c r="D11" s="176" t="str">
        <f>IFERROR(IF('Adapted questions and answers'!$Q11=-1,(Points!E17-1)*0.25,""),"")</f>
        <v/>
      </c>
      <c r="E11" s="176" t="str">
        <f>IFERROR(IF('Adapted questions and answers'!$Q11=-1,(Points!F17-1)*0.25,""),"")</f>
        <v/>
      </c>
      <c r="F11" s="176" t="str">
        <f>IFERROR(IF('Adapted questions and answers'!$Q11=-1,(Points!G17-1)*0.25,""),"")</f>
        <v/>
      </c>
      <c r="G11" s="176" t="str">
        <f>IFERROR(IF('Adapted questions and answers'!$Q11=-1,(Points!H17-1)*0.25,""),"")</f>
        <v/>
      </c>
      <c r="H11" s="176" t="str">
        <f>IFERROR(IF('Adapted questions and answers'!$Q11=-1,(Points!I17-1)*0.25,""),"")</f>
        <v/>
      </c>
      <c r="I11" s="176" t="str">
        <f>IFERROR(IF('Adapted questions and answers'!$Q11=-1,(Points!J17-1)*0.25,""),"")</f>
        <v/>
      </c>
      <c r="J11" s="176" t="str">
        <f>IFERROR(IF('Adapted questions and answers'!$Q11=-1,(Points!K17-1)*0.25,""),"")</f>
        <v/>
      </c>
      <c r="K11" s="176" t="str">
        <f>IFERROR(IF('Adapted questions and answers'!$Q11=-1,(Points!L17-1)*0.25,""),"")</f>
        <v/>
      </c>
      <c r="L11" s="176" t="str">
        <f>IFERROR(IF('Adapted questions and answers'!$Q11=-1,(Points!M17-1)*0.25,""),"")</f>
        <v/>
      </c>
      <c r="M11" s="176" t="str">
        <f>IFERROR(IF('Adapted questions and answers'!$Q11=-1,(Points!N17-1)*0.25,""),"")</f>
        <v/>
      </c>
      <c r="N11" s="176" t="str">
        <f>IFERROR(IF('Adapted questions and answers'!$Q11=-1,(Points!O17-1)*0.25,""),"")</f>
        <v/>
      </c>
      <c r="O11" s="176" t="str">
        <f>IFERROR(IF('Adapted questions and answers'!$Q11=-1,(Points!P17-1)*0.25,""),"")</f>
        <v/>
      </c>
      <c r="P11" s="176" t="str">
        <f>IFERROR(IF('Adapted questions and answers'!$Q11=-1,(Points!Q17-1)*0.25,""),"")</f>
        <v/>
      </c>
      <c r="Q11" s="176" t="str">
        <f>IFERROR(IF('Adapted questions and answers'!$Q11=-1,(Points!R17-1)*0.25,""),"")</f>
        <v/>
      </c>
      <c r="R11" s="176" t="str">
        <f>IFERROR(IF('Adapted questions and answers'!$Q11=-1,(Points!S17-1)*0.25,""),"")</f>
        <v/>
      </c>
      <c r="S11" s="176" t="str">
        <f>IFERROR(IF('Adapted questions and answers'!$Q11=-1,(Points!T17-1)*0.25,""),"")</f>
        <v/>
      </c>
      <c r="T11" s="176" t="str">
        <f>IFERROR(IF('Adapted questions and answers'!$Q11=-1,(Points!U17-1)*0.25,""),"")</f>
        <v/>
      </c>
      <c r="U11" s="176" t="str">
        <f>IFERROR(IF('Adapted questions and answers'!$Q11=-1,(Points!V17-1)*0.25,""),"")</f>
        <v/>
      </c>
      <c r="V11" s="176" t="str">
        <f>IFERROR(IF('Adapted questions and answers'!$Q11=-1,(Points!W17-1)*0.25,""),"")</f>
        <v/>
      </c>
      <c r="W11" s="176" t="str">
        <f>IFERROR(IF('Adapted questions and answers'!$Q11=-1,(Points!X17-1)*0.25,""),"")</f>
        <v/>
      </c>
      <c r="X11" s="176" t="str">
        <f>IFERROR(IF('Adapted questions and answers'!$Q11=-1,(Points!Y17-1)*0.25,""),"")</f>
        <v/>
      </c>
      <c r="Y11" s="176" t="str">
        <f>IFERROR(IF('Adapted questions and answers'!$Q11=-1,(Points!Z17-1)*0.25,""),"")</f>
        <v/>
      </c>
      <c r="Z11" s="176" t="str">
        <f>IFERROR(IF('Adapted questions and answers'!$Q11=-1,(Points!AA17-1)*0.25,""),"")</f>
        <v/>
      </c>
    </row>
    <row r="12" spans="1:26" ht="14.25" customHeight="1">
      <c r="A12" s="176" t="s">
        <v>136</v>
      </c>
      <c r="B12" s="176" t="str">
        <f>IFERROR(IF('Adapted questions and answers'!$Q12=-1,(Points!C18-1)*0.25,""),"")</f>
        <v/>
      </c>
      <c r="C12" s="176" t="str">
        <f>IFERROR(IF('Adapted questions and answers'!$Q12=-1,(Points!D18-1)*0.25,""),"")</f>
        <v/>
      </c>
      <c r="D12" s="176" t="str">
        <f>IFERROR(IF('Adapted questions and answers'!$Q12=-1,(Points!E18-1)*0.25,""),"")</f>
        <v/>
      </c>
      <c r="E12" s="176" t="str">
        <f>IFERROR(IF('Adapted questions and answers'!$Q12=-1,(Points!F18-1)*0.25,""),"")</f>
        <v/>
      </c>
      <c r="F12" s="176" t="str">
        <f>IFERROR(IF('Adapted questions and answers'!$Q12=-1,(Points!G18-1)*0.25,""),"")</f>
        <v/>
      </c>
      <c r="G12" s="176" t="str">
        <f>IFERROR(IF('Adapted questions and answers'!$Q12=-1,(Points!H18-1)*0.25,""),"")</f>
        <v/>
      </c>
      <c r="H12" s="176" t="str">
        <f>IFERROR(IF('Adapted questions and answers'!$Q12=-1,(Points!I18-1)*0.25,""),"")</f>
        <v/>
      </c>
      <c r="I12" s="176" t="str">
        <f>IFERROR(IF('Adapted questions and answers'!$Q12=-1,(Points!J18-1)*0.25,""),"")</f>
        <v/>
      </c>
      <c r="J12" s="176" t="str">
        <f>IFERROR(IF('Adapted questions and answers'!$Q12=-1,(Points!K18-1)*0.25,""),"")</f>
        <v/>
      </c>
      <c r="K12" s="176" t="str">
        <f>IFERROR(IF('Adapted questions and answers'!$Q12=-1,(Points!L18-1)*0.25,""),"")</f>
        <v/>
      </c>
      <c r="L12" s="176" t="str">
        <f>IFERROR(IF('Adapted questions and answers'!$Q12=-1,(Points!M18-1)*0.25,""),"")</f>
        <v/>
      </c>
      <c r="M12" s="176" t="str">
        <f>IFERROR(IF('Adapted questions and answers'!$Q12=-1,(Points!N18-1)*0.25,""),"")</f>
        <v/>
      </c>
      <c r="N12" s="176" t="str">
        <f>IFERROR(IF('Adapted questions and answers'!$Q12=-1,(Points!O18-1)*0.25,""),"")</f>
        <v/>
      </c>
      <c r="O12" s="176" t="str">
        <f>IFERROR(IF('Adapted questions and answers'!$Q12=-1,(Points!P18-1)*0.25,""),"")</f>
        <v/>
      </c>
      <c r="P12" s="176" t="str">
        <f>IFERROR(IF('Adapted questions and answers'!$Q12=-1,(Points!Q18-1)*0.25,""),"")</f>
        <v/>
      </c>
      <c r="Q12" s="176" t="str">
        <f>IFERROR(IF('Adapted questions and answers'!$Q12=-1,(Points!R18-1)*0.25,""),"")</f>
        <v/>
      </c>
      <c r="R12" s="176" t="str">
        <f>IFERROR(IF('Adapted questions and answers'!$Q12=-1,(Points!S18-1)*0.25,""),"")</f>
        <v/>
      </c>
      <c r="S12" s="176" t="str">
        <f>IFERROR(IF('Adapted questions and answers'!$Q12=-1,(Points!T18-1)*0.25,""),"")</f>
        <v/>
      </c>
      <c r="T12" s="176" t="str">
        <f>IFERROR(IF('Adapted questions and answers'!$Q12=-1,(Points!U18-1)*0.25,""),"")</f>
        <v/>
      </c>
      <c r="U12" s="176" t="str">
        <f>IFERROR(IF('Adapted questions and answers'!$Q12=-1,(Points!V18-1)*0.25,""),"")</f>
        <v/>
      </c>
      <c r="V12" s="176" t="str">
        <f>IFERROR(IF('Adapted questions and answers'!$Q12=-1,(Points!W18-1)*0.25,""),"")</f>
        <v/>
      </c>
      <c r="W12" s="176" t="str">
        <f>IFERROR(IF('Adapted questions and answers'!$Q12=-1,(Points!X18-1)*0.25,""),"")</f>
        <v/>
      </c>
      <c r="X12" s="176" t="str">
        <f>IFERROR(IF('Adapted questions and answers'!$Q12=-1,(Points!Y18-1)*0.25,""),"")</f>
        <v/>
      </c>
      <c r="Y12" s="176" t="str">
        <f>IFERROR(IF('Adapted questions and answers'!$Q12=-1,(Points!Z18-1)*0.25,""),"")</f>
        <v/>
      </c>
      <c r="Z12" s="176" t="str">
        <f>IFERROR(IF('Adapted questions and answers'!$Q12=-1,(Points!AA18-1)*0.25,""),"")</f>
        <v/>
      </c>
    </row>
    <row r="13" spans="1:26" ht="14.25" customHeight="1">
      <c r="A13" s="176" t="s">
        <v>146</v>
      </c>
      <c r="B13" s="176" t="str">
        <f>IFERROR(IF('Adapted questions and answers'!$Q13=-1,(Points!C19-1)*0.25,""),"")</f>
        <v/>
      </c>
      <c r="C13" s="176" t="str">
        <f>IFERROR(IF('Adapted questions and answers'!$Q13=-1,(Points!D19-1)*0.25,""),"")</f>
        <v/>
      </c>
      <c r="D13" s="176" t="str">
        <f>IFERROR(IF('Adapted questions and answers'!$Q13=-1,(Points!E19-1)*0.25,""),"")</f>
        <v/>
      </c>
      <c r="E13" s="176" t="str">
        <f>IFERROR(IF('Adapted questions and answers'!$Q13=-1,(Points!F19-1)*0.25,""),"")</f>
        <v/>
      </c>
      <c r="F13" s="176" t="str">
        <f>IFERROR(IF('Adapted questions and answers'!$Q13=-1,(Points!G19-1)*0.25,""),"")</f>
        <v/>
      </c>
      <c r="G13" s="176" t="str">
        <f>IFERROR(IF('Adapted questions and answers'!$Q13=-1,(Points!H19-1)*0.25,""),"")</f>
        <v/>
      </c>
      <c r="H13" s="176" t="str">
        <f>IFERROR(IF('Adapted questions and answers'!$Q13=-1,(Points!I19-1)*0.25,""),"")</f>
        <v/>
      </c>
      <c r="I13" s="176" t="str">
        <f>IFERROR(IF('Adapted questions and answers'!$Q13=-1,(Points!J19-1)*0.25,""),"")</f>
        <v/>
      </c>
      <c r="J13" s="176" t="str">
        <f>IFERROR(IF('Adapted questions and answers'!$Q13=-1,(Points!K19-1)*0.25,""),"")</f>
        <v/>
      </c>
      <c r="K13" s="176" t="str">
        <f>IFERROR(IF('Adapted questions and answers'!$Q13=-1,(Points!L19-1)*0.25,""),"")</f>
        <v/>
      </c>
      <c r="L13" s="176" t="str">
        <f>IFERROR(IF('Adapted questions and answers'!$Q13=-1,(Points!M19-1)*0.25,""),"")</f>
        <v/>
      </c>
      <c r="M13" s="176" t="str">
        <f>IFERROR(IF('Adapted questions and answers'!$Q13=-1,(Points!N19-1)*0.25,""),"")</f>
        <v/>
      </c>
      <c r="N13" s="176" t="str">
        <f>IFERROR(IF('Adapted questions and answers'!$Q13=-1,(Points!O19-1)*0.25,""),"")</f>
        <v/>
      </c>
      <c r="O13" s="176" t="str">
        <f>IFERROR(IF('Adapted questions and answers'!$Q13=-1,(Points!P19-1)*0.25,""),"")</f>
        <v/>
      </c>
      <c r="P13" s="176" t="str">
        <f>IFERROR(IF('Adapted questions and answers'!$Q13=-1,(Points!Q19-1)*0.25,""),"")</f>
        <v/>
      </c>
      <c r="Q13" s="176" t="str">
        <f>IFERROR(IF('Adapted questions and answers'!$Q13=-1,(Points!R19-1)*0.25,""),"")</f>
        <v/>
      </c>
      <c r="R13" s="176" t="str">
        <f>IFERROR(IF('Adapted questions and answers'!$Q13=-1,(Points!S19-1)*0.25,""),"")</f>
        <v/>
      </c>
      <c r="S13" s="176" t="str">
        <f>IFERROR(IF('Adapted questions and answers'!$Q13=-1,(Points!T19-1)*0.25,""),"")</f>
        <v/>
      </c>
      <c r="T13" s="176" t="str">
        <f>IFERROR(IF('Adapted questions and answers'!$Q13=-1,(Points!U19-1)*0.25,""),"")</f>
        <v/>
      </c>
      <c r="U13" s="176" t="str">
        <f>IFERROR(IF('Adapted questions and answers'!$Q13=-1,(Points!V19-1)*0.25,""),"")</f>
        <v/>
      </c>
      <c r="V13" s="176" t="str">
        <f>IFERROR(IF('Adapted questions and answers'!$Q13=-1,(Points!W19-1)*0.25,""),"")</f>
        <v/>
      </c>
      <c r="W13" s="176" t="str">
        <f>IFERROR(IF('Adapted questions and answers'!$Q13=-1,(Points!X19-1)*0.25,""),"")</f>
        <v/>
      </c>
      <c r="X13" s="176" t="str">
        <f>IFERROR(IF('Adapted questions and answers'!$Q13=-1,(Points!Y19-1)*0.25,""),"")</f>
        <v/>
      </c>
      <c r="Y13" s="176" t="str">
        <f>IFERROR(IF('Adapted questions and answers'!$Q13=-1,(Points!Z19-1)*0.25,""),"")</f>
        <v/>
      </c>
      <c r="Z13" s="176" t="str">
        <f>IFERROR(IF('Adapted questions and answers'!$Q13=-1,(Points!AA19-1)*0.25,""),"")</f>
        <v/>
      </c>
    </row>
    <row r="14" spans="1:26" ht="14.25" customHeight="1">
      <c r="A14" s="176" t="s">
        <v>156</v>
      </c>
      <c r="B14" s="176" t="str">
        <f>IFERROR(IF('Adapted questions and answers'!$Q14=-1,(Points!C20-1)*0.25,""),"")</f>
        <v/>
      </c>
      <c r="C14" s="176" t="str">
        <f>IFERROR(IF('Adapted questions and answers'!$Q14=-1,(Points!D20-1)*0.25,""),"")</f>
        <v/>
      </c>
      <c r="D14" s="176" t="str">
        <f>IFERROR(IF('Adapted questions and answers'!$Q14=-1,(Points!E20-1)*0.25,""),"")</f>
        <v/>
      </c>
      <c r="E14" s="176" t="str">
        <f>IFERROR(IF('Adapted questions and answers'!$Q14=-1,(Points!F20-1)*0.25,""),"")</f>
        <v/>
      </c>
      <c r="F14" s="176" t="str">
        <f>IFERROR(IF('Adapted questions and answers'!$Q14=-1,(Points!G20-1)*0.25,""),"")</f>
        <v/>
      </c>
      <c r="G14" s="176" t="str">
        <f>IFERROR(IF('Adapted questions and answers'!$Q14=-1,(Points!H20-1)*0.25,""),"")</f>
        <v/>
      </c>
      <c r="H14" s="176" t="str">
        <f>IFERROR(IF('Adapted questions and answers'!$Q14=-1,(Points!I20-1)*0.25,""),"")</f>
        <v/>
      </c>
      <c r="I14" s="176" t="str">
        <f>IFERROR(IF('Adapted questions and answers'!$Q14=-1,(Points!J20-1)*0.25,""),"")</f>
        <v/>
      </c>
      <c r="J14" s="176" t="str">
        <f>IFERROR(IF('Adapted questions and answers'!$Q14=-1,(Points!K20-1)*0.25,""),"")</f>
        <v/>
      </c>
      <c r="K14" s="176" t="str">
        <f>IFERROR(IF('Adapted questions and answers'!$Q14=-1,(Points!L20-1)*0.25,""),"")</f>
        <v/>
      </c>
      <c r="L14" s="176" t="str">
        <f>IFERROR(IF('Adapted questions and answers'!$Q14=-1,(Points!M20-1)*0.25,""),"")</f>
        <v/>
      </c>
      <c r="M14" s="176" t="str">
        <f>IFERROR(IF('Adapted questions and answers'!$Q14=-1,(Points!N20-1)*0.25,""),"")</f>
        <v/>
      </c>
      <c r="N14" s="176" t="str">
        <f>IFERROR(IF('Adapted questions and answers'!$Q14=-1,(Points!O20-1)*0.25,""),"")</f>
        <v/>
      </c>
      <c r="O14" s="176" t="str">
        <f>IFERROR(IF('Adapted questions and answers'!$Q14=-1,(Points!P20-1)*0.25,""),"")</f>
        <v/>
      </c>
      <c r="P14" s="176" t="str">
        <f>IFERROR(IF('Adapted questions and answers'!$Q14=-1,(Points!Q20-1)*0.25,""),"")</f>
        <v/>
      </c>
      <c r="Q14" s="176" t="str">
        <f>IFERROR(IF('Adapted questions and answers'!$Q14=-1,(Points!R20-1)*0.25,""),"")</f>
        <v/>
      </c>
      <c r="R14" s="176" t="str">
        <f>IFERROR(IF('Adapted questions and answers'!$Q14=-1,(Points!S20-1)*0.25,""),"")</f>
        <v/>
      </c>
      <c r="S14" s="176" t="str">
        <f>IFERROR(IF('Adapted questions and answers'!$Q14=-1,(Points!T20-1)*0.25,""),"")</f>
        <v/>
      </c>
      <c r="T14" s="176" t="str">
        <f>IFERROR(IF('Adapted questions and answers'!$Q14=-1,(Points!U20-1)*0.25,""),"")</f>
        <v/>
      </c>
      <c r="U14" s="176" t="str">
        <f>IFERROR(IF('Adapted questions and answers'!$Q14=-1,(Points!V20-1)*0.25,""),"")</f>
        <v/>
      </c>
      <c r="V14" s="176" t="str">
        <f>IFERROR(IF('Adapted questions and answers'!$Q14=-1,(Points!W20-1)*0.25,""),"")</f>
        <v/>
      </c>
      <c r="W14" s="176" t="str">
        <f>IFERROR(IF('Adapted questions and answers'!$Q14=-1,(Points!X20-1)*0.25,""),"")</f>
        <v/>
      </c>
      <c r="X14" s="176" t="str">
        <f>IFERROR(IF('Adapted questions and answers'!$Q14=-1,(Points!Y20-1)*0.25,""),"")</f>
        <v/>
      </c>
      <c r="Y14" s="176" t="str">
        <f>IFERROR(IF('Adapted questions and answers'!$Q14=-1,(Points!Z20-1)*0.25,""),"")</f>
        <v/>
      </c>
      <c r="Z14" s="176" t="str">
        <f>IFERROR(IF('Adapted questions and answers'!$Q14=-1,(Points!AA20-1)*0.25,""),"")</f>
        <v/>
      </c>
    </row>
    <row r="15" spans="1:26" ht="14.25" customHeight="1">
      <c r="A15" s="176" t="s">
        <v>166</v>
      </c>
      <c r="B15" s="176" t="str">
        <f>IFERROR(IF('Adapted questions and answers'!$Q15=-1,(Points!C21-1)*0.25,""),"")</f>
        <v/>
      </c>
      <c r="C15" s="176" t="str">
        <f>IFERROR(IF('Adapted questions and answers'!$Q15=-1,(Points!D21-1)*0.25,""),"")</f>
        <v/>
      </c>
      <c r="D15" s="176" t="str">
        <f>IFERROR(IF('Adapted questions and answers'!$Q15=-1,(Points!E21-1)*0.25,""),"")</f>
        <v/>
      </c>
      <c r="E15" s="176" t="str">
        <f>IFERROR(IF('Adapted questions and answers'!$Q15=-1,(Points!F21-1)*0.25,""),"")</f>
        <v/>
      </c>
      <c r="F15" s="176" t="str">
        <f>IFERROR(IF('Adapted questions and answers'!$Q15=-1,(Points!G21-1)*0.25,""),"")</f>
        <v/>
      </c>
      <c r="G15" s="176" t="str">
        <f>IFERROR(IF('Adapted questions and answers'!$Q15=-1,(Points!H21-1)*0.25,""),"")</f>
        <v/>
      </c>
      <c r="H15" s="176" t="str">
        <f>IFERROR(IF('Adapted questions and answers'!$Q15=-1,(Points!I21-1)*0.25,""),"")</f>
        <v/>
      </c>
      <c r="I15" s="176" t="str">
        <f>IFERROR(IF('Adapted questions and answers'!$Q15=-1,(Points!J21-1)*0.25,""),"")</f>
        <v/>
      </c>
      <c r="J15" s="176" t="str">
        <f>IFERROR(IF('Adapted questions and answers'!$Q15=-1,(Points!K21-1)*0.25,""),"")</f>
        <v/>
      </c>
      <c r="K15" s="176" t="str">
        <f>IFERROR(IF('Adapted questions and answers'!$Q15=-1,(Points!L21-1)*0.25,""),"")</f>
        <v/>
      </c>
      <c r="L15" s="176" t="str">
        <f>IFERROR(IF('Adapted questions and answers'!$Q15=-1,(Points!M21-1)*0.25,""),"")</f>
        <v/>
      </c>
      <c r="M15" s="176" t="str">
        <f>IFERROR(IF('Adapted questions and answers'!$Q15=-1,(Points!N21-1)*0.25,""),"")</f>
        <v/>
      </c>
      <c r="N15" s="176" t="str">
        <f>IFERROR(IF('Adapted questions and answers'!$Q15=-1,(Points!O21-1)*0.25,""),"")</f>
        <v/>
      </c>
      <c r="O15" s="176" t="str">
        <f>IFERROR(IF('Adapted questions and answers'!$Q15=-1,(Points!P21-1)*0.25,""),"")</f>
        <v/>
      </c>
      <c r="P15" s="176" t="str">
        <f>IFERROR(IF('Adapted questions and answers'!$Q15=-1,(Points!Q21-1)*0.25,""),"")</f>
        <v/>
      </c>
      <c r="Q15" s="176" t="str">
        <f>IFERROR(IF('Adapted questions and answers'!$Q15=-1,(Points!R21-1)*0.25,""),"")</f>
        <v/>
      </c>
      <c r="R15" s="176" t="str">
        <f>IFERROR(IF('Adapted questions and answers'!$Q15=-1,(Points!S21-1)*0.25,""),"")</f>
        <v/>
      </c>
      <c r="S15" s="176" t="str">
        <f>IFERROR(IF('Adapted questions and answers'!$Q15=-1,(Points!T21-1)*0.25,""),"")</f>
        <v/>
      </c>
      <c r="T15" s="176" t="str">
        <f>IFERROR(IF('Adapted questions and answers'!$Q15=-1,(Points!U21-1)*0.25,""),"")</f>
        <v/>
      </c>
      <c r="U15" s="176" t="str">
        <f>IFERROR(IF('Adapted questions and answers'!$Q15=-1,(Points!V21-1)*0.25,""),"")</f>
        <v/>
      </c>
      <c r="V15" s="176" t="str">
        <f>IFERROR(IF('Adapted questions and answers'!$Q15=-1,(Points!W21-1)*0.25,""),"")</f>
        <v/>
      </c>
      <c r="W15" s="176" t="str">
        <f>IFERROR(IF('Adapted questions and answers'!$Q15=-1,(Points!X21-1)*0.25,""),"")</f>
        <v/>
      </c>
      <c r="X15" s="176" t="str">
        <f>IFERROR(IF('Adapted questions and answers'!$Q15=-1,(Points!Y21-1)*0.25,""),"")</f>
        <v/>
      </c>
      <c r="Y15" s="176" t="str">
        <f>IFERROR(IF('Adapted questions and answers'!$Q15=-1,(Points!Z21-1)*0.25,""),"")</f>
        <v/>
      </c>
      <c r="Z15" s="176" t="str">
        <f>IFERROR(IF('Adapted questions and answers'!$Q15=-1,(Points!AA21-1)*0.25,""),"")</f>
        <v/>
      </c>
    </row>
    <row r="16" spans="1:26" ht="14.25" customHeight="1">
      <c r="A16" s="176" t="s">
        <v>176</v>
      </c>
      <c r="B16" s="176" t="str">
        <f>IFERROR(IF('Adapted questions and answers'!$Q16=-1,(Points!C22-1)*0.25,""),"")</f>
        <v/>
      </c>
      <c r="C16" s="176" t="str">
        <f>IFERROR(IF('Adapted questions and answers'!$Q16=-1,(Points!D22-1)*0.25,""),"")</f>
        <v/>
      </c>
      <c r="D16" s="176" t="str">
        <f>IFERROR(IF('Adapted questions and answers'!$Q16=-1,(Points!E22-1)*0.25,""),"")</f>
        <v/>
      </c>
      <c r="E16" s="176" t="str">
        <f>IFERROR(IF('Adapted questions and answers'!$Q16=-1,(Points!F22-1)*0.25,""),"")</f>
        <v/>
      </c>
      <c r="F16" s="176" t="str">
        <f>IFERROR(IF('Adapted questions and answers'!$Q16=-1,(Points!G22-1)*0.25,""),"")</f>
        <v/>
      </c>
      <c r="G16" s="176" t="str">
        <f>IFERROR(IF('Adapted questions and answers'!$Q16=-1,(Points!H22-1)*0.25,""),"")</f>
        <v/>
      </c>
      <c r="H16" s="176" t="str">
        <f>IFERROR(IF('Adapted questions and answers'!$Q16=-1,(Points!I22-1)*0.25,""),"")</f>
        <v/>
      </c>
      <c r="I16" s="176" t="str">
        <f>IFERROR(IF('Adapted questions and answers'!$Q16=-1,(Points!J22-1)*0.25,""),"")</f>
        <v/>
      </c>
      <c r="J16" s="176" t="str">
        <f>IFERROR(IF('Adapted questions and answers'!$Q16=-1,(Points!K22-1)*0.25,""),"")</f>
        <v/>
      </c>
      <c r="K16" s="176" t="str">
        <f>IFERROR(IF('Adapted questions and answers'!$Q16=-1,(Points!L22-1)*0.25,""),"")</f>
        <v/>
      </c>
      <c r="L16" s="176" t="str">
        <f>IFERROR(IF('Adapted questions and answers'!$Q16=-1,(Points!M22-1)*0.25,""),"")</f>
        <v/>
      </c>
      <c r="M16" s="176" t="str">
        <f>IFERROR(IF('Adapted questions and answers'!$Q16=-1,(Points!N22-1)*0.25,""),"")</f>
        <v/>
      </c>
      <c r="N16" s="176" t="str">
        <f>IFERROR(IF('Adapted questions and answers'!$Q16=-1,(Points!O22-1)*0.25,""),"")</f>
        <v/>
      </c>
      <c r="O16" s="176" t="str">
        <f>IFERROR(IF('Adapted questions and answers'!$Q16=-1,(Points!P22-1)*0.25,""),"")</f>
        <v/>
      </c>
      <c r="P16" s="176" t="str">
        <f>IFERROR(IF('Adapted questions and answers'!$Q16=-1,(Points!Q22-1)*0.25,""),"")</f>
        <v/>
      </c>
      <c r="Q16" s="176" t="str">
        <f>IFERROR(IF('Adapted questions and answers'!$Q16=-1,(Points!R22-1)*0.25,""),"")</f>
        <v/>
      </c>
      <c r="R16" s="176" t="str">
        <f>IFERROR(IF('Adapted questions and answers'!$Q16=-1,(Points!S22-1)*0.25,""),"")</f>
        <v/>
      </c>
      <c r="S16" s="176" t="str">
        <f>IFERROR(IF('Adapted questions and answers'!$Q16=-1,(Points!T22-1)*0.25,""),"")</f>
        <v/>
      </c>
      <c r="T16" s="176" t="str">
        <f>IFERROR(IF('Adapted questions and answers'!$Q16=-1,(Points!U22-1)*0.25,""),"")</f>
        <v/>
      </c>
      <c r="U16" s="176" t="str">
        <f>IFERROR(IF('Adapted questions and answers'!$Q16=-1,(Points!V22-1)*0.25,""),"")</f>
        <v/>
      </c>
      <c r="V16" s="176" t="str">
        <f>IFERROR(IF('Adapted questions and answers'!$Q16=-1,(Points!W22-1)*0.25,""),"")</f>
        <v/>
      </c>
      <c r="W16" s="176" t="str">
        <f>IFERROR(IF('Adapted questions and answers'!$Q16=-1,(Points!X22-1)*0.25,""),"")</f>
        <v/>
      </c>
      <c r="X16" s="176" t="str">
        <f>IFERROR(IF('Adapted questions and answers'!$Q16=-1,(Points!Y22-1)*0.25,""),"")</f>
        <v/>
      </c>
      <c r="Y16" s="176" t="str">
        <f>IFERROR(IF('Adapted questions and answers'!$Q16=-1,(Points!Z22-1)*0.25,""),"")</f>
        <v/>
      </c>
      <c r="Z16" s="176" t="str">
        <f>IFERROR(IF('Adapted questions and answers'!$Q16=-1,(Points!AA22-1)*0.25,""),"")</f>
        <v/>
      </c>
    </row>
    <row r="17" spans="1:26" ht="14.25" customHeight="1">
      <c r="A17" s="176" t="s">
        <v>186</v>
      </c>
      <c r="B17" s="176" t="str">
        <f>IFERROR(IF('Adapted questions and answers'!$Q17=-1,(Points!C23-1)*0.25,""),"")</f>
        <v/>
      </c>
      <c r="C17" s="176" t="str">
        <f>IFERROR(IF('Adapted questions and answers'!$Q17=-1,(Points!D23-1)*0.25,""),"")</f>
        <v/>
      </c>
      <c r="D17" s="176" t="str">
        <f>IFERROR(IF('Adapted questions and answers'!$Q17=-1,(Points!E23-1)*0.25,""),"")</f>
        <v/>
      </c>
      <c r="E17" s="176" t="str">
        <f>IFERROR(IF('Adapted questions and answers'!$Q17=-1,(Points!F23-1)*0.25,""),"")</f>
        <v/>
      </c>
      <c r="F17" s="176" t="str">
        <f>IFERROR(IF('Adapted questions and answers'!$Q17=-1,(Points!G23-1)*0.25,""),"")</f>
        <v/>
      </c>
      <c r="G17" s="176" t="str">
        <f>IFERROR(IF('Adapted questions and answers'!$Q17=-1,(Points!H23-1)*0.25,""),"")</f>
        <v/>
      </c>
      <c r="H17" s="176" t="str">
        <f>IFERROR(IF('Adapted questions and answers'!$Q17=-1,(Points!I23-1)*0.25,""),"")</f>
        <v/>
      </c>
      <c r="I17" s="176" t="str">
        <f>IFERROR(IF('Adapted questions and answers'!$Q17=-1,(Points!J23-1)*0.25,""),"")</f>
        <v/>
      </c>
      <c r="J17" s="176" t="str">
        <f>IFERROR(IF('Adapted questions and answers'!$Q17=-1,(Points!K23-1)*0.25,""),"")</f>
        <v/>
      </c>
      <c r="K17" s="176" t="str">
        <f>IFERROR(IF('Adapted questions and answers'!$Q17=-1,(Points!L23-1)*0.25,""),"")</f>
        <v/>
      </c>
      <c r="L17" s="176" t="str">
        <f>IFERROR(IF('Adapted questions and answers'!$Q17=-1,(Points!M23-1)*0.25,""),"")</f>
        <v/>
      </c>
      <c r="M17" s="176" t="str">
        <f>IFERROR(IF('Adapted questions and answers'!$Q17=-1,(Points!N23-1)*0.25,""),"")</f>
        <v/>
      </c>
      <c r="N17" s="176" t="str">
        <f>IFERROR(IF('Adapted questions and answers'!$Q17=-1,(Points!O23-1)*0.25,""),"")</f>
        <v/>
      </c>
      <c r="O17" s="176" t="str">
        <f>IFERROR(IF('Adapted questions and answers'!$Q17=-1,(Points!P23-1)*0.25,""),"")</f>
        <v/>
      </c>
      <c r="P17" s="176" t="str">
        <f>IFERROR(IF('Adapted questions and answers'!$Q17=-1,(Points!Q23-1)*0.25,""),"")</f>
        <v/>
      </c>
      <c r="Q17" s="176" t="str">
        <f>IFERROR(IF('Adapted questions and answers'!$Q17=-1,(Points!R23-1)*0.25,""),"")</f>
        <v/>
      </c>
      <c r="R17" s="176" t="str">
        <f>IFERROR(IF('Adapted questions and answers'!$Q17=-1,(Points!S23-1)*0.25,""),"")</f>
        <v/>
      </c>
      <c r="S17" s="176" t="str">
        <f>IFERROR(IF('Adapted questions and answers'!$Q17=-1,(Points!T23-1)*0.25,""),"")</f>
        <v/>
      </c>
      <c r="T17" s="176" t="str">
        <f>IFERROR(IF('Adapted questions and answers'!$Q17=-1,(Points!U23-1)*0.25,""),"")</f>
        <v/>
      </c>
      <c r="U17" s="176" t="str">
        <f>IFERROR(IF('Adapted questions and answers'!$Q17=-1,(Points!V23-1)*0.25,""),"")</f>
        <v/>
      </c>
      <c r="V17" s="176" t="str">
        <f>IFERROR(IF('Adapted questions and answers'!$Q17=-1,(Points!W23-1)*0.25,""),"")</f>
        <v/>
      </c>
      <c r="W17" s="176" t="str">
        <f>IFERROR(IF('Adapted questions and answers'!$Q17=-1,(Points!X23-1)*0.25,""),"")</f>
        <v/>
      </c>
      <c r="X17" s="176" t="str">
        <f>IFERROR(IF('Adapted questions and answers'!$Q17=-1,(Points!Y23-1)*0.25,""),"")</f>
        <v/>
      </c>
      <c r="Y17" s="176" t="str">
        <f>IFERROR(IF('Adapted questions and answers'!$Q17=-1,(Points!Z23-1)*0.25,""),"")</f>
        <v/>
      </c>
      <c r="Z17" s="176" t="str">
        <f>IFERROR(IF('Adapted questions and answers'!$Q17=-1,(Points!AA23-1)*0.25,""),"")</f>
        <v/>
      </c>
    </row>
    <row r="18" spans="1:26" ht="14.25" customHeight="1">
      <c r="A18" s="176" t="s">
        <v>196</v>
      </c>
      <c r="B18" s="176">
        <f>IFERROR(IF('Adapted questions and answers'!$Q18=-1,(Points!C24-1)*0.25,""),"")</f>
        <v>1</v>
      </c>
      <c r="C18" s="176">
        <f>IFERROR(IF('Adapted questions and answers'!$Q18=-1,(Points!D24-1)*0.25,""),"")</f>
        <v>0</v>
      </c>
      <c r="D18" s="176" t="str">
        <f>IFERROR(IF('Adapted questions and answers'!$Q18=-1,(Points!E24-1)*0.25,""),"")</f>
        <v/>
      </c>
      <c r="E18" s="176" t="str">
        <f>IFERROR(IF('Adapted questions and answers'!$Q18=-1,(Points!F24-1)*0.25,""),"")</f>
        <v/>
      </c>
      <c r="F18" s="176" t="str">
        <f>IFERROR(IF('Adapted questions and answers'!$Q18=-1,(Points!G24-1)*0.25,""),"")</f>
        <v/>
      </c>
      <c r="G18" s="176" t="str">
        <f>IFERROR(IF('Adapted questions and answers'!$Q18=-1,(Points!H24-1)*0.25,""),"")</f>
        <v/>
      </c>
      <c r="H18" s="176" t="str">
        <f>IFERROR(IF('Adapted questions and answers'!$Q18=-1,(Points!I24-1)*0.25,""),"")</f>
        <v/>
      </c>
      <c r="I18" s="176" t="str">
        <f>IFERROR(IF('Adapted questions and answers'!$Q18=-1,(Points!J24-1)*0.25,""),"")</f>
        <v/>
      </c>
      <c r="J18" s="176" t="str">
        <f>IFERROR(IF('Adapted questions and answers'!$Q18=-1,(Points!K24-1)*0.25,""),"")</f>
        <v/>
      </c>
      <c r="K18" s="176" t="str">
        <f>IFERROR(IF('Adapted questions and answers'!$Q18=-1,(Points!L24-1)*0.25,""),"")</f>
        <v/>
      </c>
      <c r="L18" s="176" t="str">
        <f>IFERROR(IF('Adapted questions and answers'!$Q18=-1,(Points!M24-1)*0.25,""),"")</f>
        <v/>
      </c>
      <c r="M18" s="176" t="str">
        <f>IFERROR(IF('Adapted questions and answers'!$Q18=-1,(Points!N24-1)*0.25,""),"")</f>
        <v/>
      </c>
      <c r="N18" s="176" t="str">
        <f>IFERROR(IF('Adapted questions and answers'!$Q18=-1,(Points!O24-1)*0.25,""),"")</f>
        <v/>
      </c>
      <c r="O18" s="176" t="str">
        <f>IFERROR(IF('Adapted questions and answers'!$Q18=-1,(Points!P24-1)*0.25,""),"")</f>
        <v/>
      </c>
      <c r="P18" s="176" t="str">
        <f>IFERROR(IF('Adapted questions and answers'!$Q18=-1,(Points!Q24-1)*0.25,""),"")</f>
        <v/>
      </c>
      <c r="Q18" s="176" t="str">
        <f>IFERROR(IF('Adapted questions and answers'!$Q18=-1,(Points!R24-1)*0.25,""),"")</f>
        <v/>
      </c>
      <c r="R18" s="176" t="str">
        <f>IFERROR(IF('Adapted questions and answers'!$Q18=-1,(Points!S24-1)*0.25,""),"")</f>
        <v/>
      </c>
      <c r="S18" s="176" t="str">
        <f>IFERROR(IF('Adapted questions and answers'!$Q18=-1,(Points!T24-1)*0.25,""),"")</f>
        <v/>
      </c>
      <c r="T18" s="176" t="str">
        <f>IFERROR(IF('Adapted questions and answers'!$Q18=-1,(Points!U24-1)*0.25,""),"")</f>
        <v/>
      </c>
      <c r="U18" s="176" t="str">
        <f>IFERROR(IF('Adapted questions and answers'!$Q18=-1,(Points!V24-1)*0.25,""),"")</f>
        <v/>
      </c>
      <c r="V18" s="176" t="str">
        <f>IFERROR(IF('Adapted questions and answers'!$Q18=-1,(Points!W24-1)*0.25,""),"")</f>
        <v/>
      </c>
      <c r="W18" s="176" t="str">
        <f>IFERROR(IF('Adapted questions and answers'!$Q18=-1,(Points!X24-1)*0.25,""),"")</f>
        <v/>
      </c>
      <c r="X18" s="176" t="str">
        <f>IFERROR(IF('Adapted questions and answers'!$Q18=-1,(Points!Y24-1)*0.25,""),"")</f>
        <v/>
      </c>
      <c r="Y18" s="176" t="str">
        <f>IFERROR(IF('Adapted questions and answers'!$Q18=-1,(Points!Z24-1)*0.25,""),"")</f>
        <v/>
      </c>
      <c r="Z18" s="176" t="str">
        <f>IFERROR(IF('Adapted questions and answers'!$Q18=-1,(Points!AA24-1)*0.25,""),"")</f>
        <v/>
      </c>
    </row>
    <row r="19" spans="1:26" ht="14.25" customHeight="1">
      <c r="A19" s="176" t="s">
        <v>206</v>
      </c>
      <c r="B19" s="176">
        <f>IFERROR(IF('Adapted questions and answers'!$Q19=-1,(Points!C29-1)*0.25,""),"")</f>
        <v>1</v>
      </c>
      <c r="C19" s="176">
        <f>IFERROR(IF('Adapted questions and answers'!$Q19=-1,(Points!D29-1)*0.25,""),"")</f>
        <v>0</v>
      </c>
      <c r="D19" s="176" t="str">
        <f>IFERROR(IF('Adapted questions and answers'!$Q19=-1,(Points!E29-1)*0.25,""),"")</f>
        <v/>
      </c>
      <c r="E19" s="176" t="str">
        <f>IFERROR(IF('Adapted questions and answers'!$Q19=-1,(Points!F29-1)*0.25,""),"")</f>
        <v/>
      </c>
      <c r="F19" s="176" t="str">
        <f>IFERROR(IF('Adapted questions and answers'!$Q19=-1,(Points!G29-1)*0.25,""),"")</f>
        <v/>
      </c>
      <c r="G19" s="176" t="str">
        <f>IFERROR(IF('Adapted questions and answers'!$Q19=-1,(Points!H29-1)*0.25,""),"")</f>
        <v/>
      </c>
      <c r="H19" s="176" t="str">
        <f>IFERROR(IF('Adapted questions and answers'!$Q19=-1,(Points!I29-1)*0.25,""),"")</f>
        <v/>
      </c>
      <c r="I19" s="176" t="str">
        <f>IFERROR(IF('Adapted questions and answers'!$Q19=-1,(Points!J29-1)*0.25,""),"")</f>
        <v/>
      </c>
      <c r="J19" s="176" t="str">
        <f>IFERROR(IF('Adapted questions and answers'!$Q19=-1,(Points!K29-1)*0.25,""),"")</f>
        <v/>
      </c>
      <c r="K19" s="176" t="str">
        <f>IFERROR(IF('Adapted questions and answers'!$Q19=-1,(Points!L29-1)*0.25,""),"")</f>
        <v/>
      </c>
      <c r="L19" s="176" t="str">
        <f>IFERROR(IF('Adapted questions and answers'!$Q19=-1,(Points!M29-1)*0.25,""),"")</f>
        <v/>
      </c>
      <c r="M19" s="176" t="str">
        <f>IFERROR(IF('Adapted questions and answers'!$Q19=-1,(Points!N29-1)*0.25,""),"")</f>
        <v/>
      </c>
      <c r="N19" s="176" t="str">
        <f>IFERROR(IF('Adapted questions and answers'!$Q19=-1,(Points!O29-1)*0.25,""),"")</f>
        <v/>
      </c>
      <c r="O19" s="176" t="str">
        <f>IFERROR(IF('Adapted questions and answers'!$Q19=-1,(Points!P29-1)*0.25,""),"")</f>
        <v/>
      </c>
      <c r="P19" s="176" t="str">
        <f>IFERROR(IF('Adapted questions and answers'!$Q19=-1,(Points!Q29-1)*0.25,""),"")</f>
        <v/>
      </c>
      <c r="Q19" s="176" t="str">
        <f>IFERROR(IF('Adapted questions and answers'!$Q19=-1,(Points!R29-1)*0.25,""),"")</f>
        <v/>
      </c>
      <c r="R19" s="176" t="str">
        <f>IFERROR(IF('Adapted questions and answers'!$Q19=-1,(Points!S29-1)*0.25,""),"")</f>
        <v/>
      </c>
      <c r="S19" s="176" t="str">
        <f>IFERROR(IF('Adapted questions and answers'!$Q19=-1,(Points!T29-1)*0.25,""),"")</f>
        <v/>
      </c>
      <c r="T19" s="176" t="str">
        <f>IFERROR(IF('Adapted questions and answers'!$Q19=-1,(Points!U29-1)*0.25,""),"")</f>
        <v/>
      </c>
      <c r="U19" s="176" t="str">
        <f>IFERROR(IF('Adapted questions and answers'!$Q19=-1,(Points!V29-1)*0.25,""),"")</f>
        <v/>
      </c>
      <c r="V19" s="176" t="str">
        <f>IFERROR(IF('Adapted questions and answers'!$Q19=-1,(Points!W29-1)*0.25,""),"")</f>
        <v/>
      </c>
      <c r="W19" s="176" t="str">
        <f>IFERROR(IF('Adapted questions and answers'!$Q19=-1,(Points!X29-1)*0.25,""),"")</f>
        <v/>
      </c>
      <c r="X19" s="176" t="str">
        <f>IFERROR(IF('Adapted questions and answers'!$Q19=-1,(Points!Y29-1)*0.25,""),"")</f>
        <v/>
      </c>
      <c r="Y19" s="176" t="str">
        <f>IFERROR(IF('Adapted questions and answers'!$Q19=-1,(Points!Z29-1)*0.25,""),"")</f>
        <v/>
      </c>
      <c r="Z19" s="176" t="str">
        <f>IFERROR(IF('Adapted questions and answers'!$Q19=-1,(Points!AA29-1)*0.25,""),"")</f>
        <v/>
      </c>
    </row>
    <row r="20" spans="1:26" ht="14.25" customHeight="1">
      <c r="A20" s="176" t="s">
        <v>216</v>
      </c>
      <c r="B20" s="176">
        <f>IFERROR(IF('Adapted questions and answers'!$Q20=-1,(Points!C30-1)*0.25,""),"")</f>
        <v>1</v>
      </c>
      <c r="C20" s="176">
        <f>IFERROR(IF('Adapted questions and answers'!$Q20=-1,(Points!D30-1)*0.25,""),"")</f>
        <v>0.25</v>
      </c>
      <c r="D20" s="176" t="str">
        <f>IFERROR(IF('Adapted questions and answers'!$Q20=-1,(Points!E30-1)*0.25,""),"")</f>
        <v/>
      </c>
      <c r="E20" s="176" t="str">
        <f>IFERROR(IF('Adapted questions and answers'!$Q20=-1,(Points!F30-1)*0.25,""),"")</f>
        <v/>
      </c>
      <c r="F20" s="176" t="str">
        <f>IFERROR(IF('Adapted questions and answers'!$Q20=-1,(Points!G30-1)*0.25,""),"")</f>
        <v/>
      </c>
      <c r="G20" s="176" t="str">
        <f>IFERROR(IF('Adapted questions and answers'!$Q20=-1,(Points!H30-1)*0.25,""),"")</f>
        <v/>
      </c>
      <c r="H20" s="176" t="str">
        <f>IFERROR(IF('Adapted questions and answers'!$Q20=-1,(Points!I30-1)*0.25,""),"")</f>
        <v/>
      </c>
      <c r="I20" s="176" t="str">
        <f>IFERROR(IF('Adapted questions and answers'!$Q20=-1,(Points!J30-1)*0.25,""),"")</f>
        <v/>
      </c>
      <c r="J20" s="176" t="str">
        <f>IFERROR(IF('Adapted questions and answers'!$Q20=-1,(Points!K30-1)*0.25,""),"")</f>
        <v/>
      </c>
      <c r="K20" s="176" t="str">
        <f>IFERROR(IF('Adapted questions and answers'!$Q20=-1,(Points!L30-1)*0.25,""),"")</f>
        <v/>
      </c>
      <c r="L20" s="176" t="str">
        <f>IFERROR(IF('Adapted questions and answers'!$Q20=-1,(Points!M30-1)*0.25,""),"")</f>
        <v/>
      </c>
      <c r="M20" s="176" t="str">
        <f>IFERROR(IF('Adapted questions and answers'!$Q20=-1,(Points!N30-1)*0.25,""),"")</f>
        <v/>
      </c>
      <c r="N20" s="176" t="str">
        <f>IFERROR(IF('Adapted questions and answers'!$Q20=-1,(Points!O30-1)*0.25,""),"")</f>
        <v/>
      </c>
      <c r="O20" s="176" t="str">
        <f>IFERROR(IF('Adapted questions and answers'!$Q20=-1,(Points!P30-1)*0.25,""),"")</f>
        <v/>
      </c>
      <c r="P20" s="176" t="str">
        <f>IFERROR(IF('Adapted questions and answers'!$Q20=-1,(Points!Q30-1)*0.25,""),"")</f>
        <v/>
      </c>
      <c r="Q20" s="176" t="str">
        <f>IFERROR(IF('Adapted questions and answers'!$Q20=-1,(Points!R30-1)*0.25,""),"")</f>
        <v/>
      </c>
      <c r="R20" s="176" t="str">
        <f>IFERROR(IF('Adapted questions and answers'!$Q20=-1,(Points!S30-1)*0.25,""),"")</f>
        <v/>
      </c>
      <c r="S20" s="176" t="str">
        <f>IFERROR(IF('Adapted questions and answers'!$Q20=-1,(Points!T30-1)*0.25,""),"")</f>
        <v/>
      </c>
      <c r="T20" s="176" t="str">
        <f>IFERROR(IF('Adapted questions and answers'!$Q20=-1,(Points!U30-1)*0.25,""),"")</f>
        <v/>
      </c>
      <c r="U20" s="176" t="str">
        <f>IFERROR(IF('Adapted questions and answers'!$Q20=-1,(Points!V30-1)*0.25,""),"")</f>
        <v/>
      </c>
    </row>
    <row r="21" spans="1:26" ht="14.25" customHeight="1">
      <c r="A21" s="176" t="s">
        <v>226</v>
      </c>
      <c r="B21" s="176">
        <f>IFERROR(IF('Adapted questions and answers'!$Q21=-1,(Points!C31-1)*0.25,""),"")</f>
        <v>0.75</v>
      </c>
      <c r="C21" s="176">
        <f>IFERROR(IF('Adapted questions and answers'!$Q21=-1,(Points!D31-1)*0.25,""),"")</f>
        <v>0.5</v>
      </c>
      <c r="D21" s="176" t="str">
        <f>IFERROR(IF('Adapted questions and answers'!$Q21=-1,(Points!E31-1)*0.25,""),"")</f>
        <v/>
      </c>
      <c r="E21" s="176" t="str">
        <f>IFERROR(IF('Adapted questions and answers'!$Q21=-1,(Points!F31-1)*0.25,""),"")</f>
        <v/>
      </c>
      <c r="F21" s="176" t="str">
        <f>IFERROR(IF('Adapted questions and answers'!$Q21=-1,(Points!G31-1)*0.25,""),"")</f>
        <v/>
      </c>
      <c r="G21" s="176" t="str">
        <f>IFERROR(IF('Adapted questions and answers'!$Q21=-1,(Points!H31-1)*0.25,""),"")</f>
        <v/>
      </c>
      <c r="H21" s="176" t="str">
        <f>IFERROR(IF('Adapted questions and answers'!$Q21=-1,(Points!I31-1)*0.25,""),"")</f>
        <v/>
      </c>
      <c r="I21" s="176" t="str">
        <f>IFERROR(IF('Adapted questions and answers'!$Q21=-1,(Points!J31-1)*0.25,""),"")</f>
        <v/>
      </c>
      <c r="J21" s="176" t="str">
        <f>IFERROR(IF('Adapted questions and answers'!$Q21=-1,(Points!K31-1)*0.25,""),"")</f>
        <v/>
      </c>
      <c r="K21" s="176" t="str">
        <f>IFERROR(IF('Adapted questions and answers'!$Q21=-1,(Points!L31-1)*0.25,""),"")</f>
        <v/>
      </c>
      <c r="L21" s="176" t="str">
        <f>IFERROR(IF('Adapted questions and answers'!$Q21=-1,(Points!M31-1)*0.25,""),"")</f>
        <v/>
      </c>
      <c r="M21" s="176" t="str">
        <f>IFERROR(IF('Adapted questions and answers'!$Q21=-1,(Points!N31-1)*0.25,""),"")</f>
        <v/>
      </c>
      <c r="N21" s="176" t="str">
        <f>IFERROR(IF('Adapted questions and answers'!$Q21=-1,(Points!O31-1)*0.25,""),"")</f>
        <v/>
      </c>
      <c r="O21" s="176" t="str">
        <f>IFERROR(IF('Adapted questions and answers'!$Q21=-1,(Points!P31-1)*0.25,""),"")</f>
        <v/>
      </c>
      <c r="P21" s="176" t="str">
        <f>IFERROR(IF('Adapted questions and answers'!$Q21=-1,(Points!Q31-1)*0.25,""),"")</f>
        <v/>
      </c>
      <c r="Q21" s="176" t="str">
        <f>IFERROR(IF('Adapted questions and answers'!$Q21=-1,(Points!R31-1)*0.25,""),"")</f>
        <v/>
      </c>
      <c r="R21" s="176" t="str">
        <f>IFERROR(IF('Adapted questions and answers'!$Q21=-1,(Points!S31-1)*0.25,""),"")</f>
        <v/>
      </c>
      <c r="S21" s="176" t="str">
        <f>IFERROR(IF('Adapted questions and answers'!$Q21=-1,(Points!T31-1)*0.25,""),"")</f>
        <v/>
      </c>
      <c r="T21" s="176" t="str">
        <f>IFERROR(IF('Adapted questions and answers'!$Q21=-1,(Points!U31-1)*0.25,""),"")</f>
        <v/>
      </c>
      <c r="U21" s="176" t="str">
        <f>IFERROR(IF('Adapted questions and answers'!$Q21=-1,(Points!V31-1)*0.25,""),"")</f>
        <v/>
      </c>
    </row>
    <row r="22" spans="1:26" ht="14.25" customHeight="1">
      <c r="A22" s="176" t="s">
        <v>233</v>
      </c>
      <c r="B22" s="176">
        <f>IFERROR(IF('Adapted questions and answers'!$Q22=-1,(Points!C32-1)*0.25,""),"")</f>
        <v>0</v>
      </c>
      <c r="C22" s="176">
        <f>IFERROR(IF('Adapted questions and answers'!$Q22=-1,(Points!D32-1)*0.25,""),"")</f>
        <v>0.75</v>
      </c>
      <c r="D22" s="176" t="str">
        <f>IFERROR(IF('Adapted questions and answers'!$Q22=-1,(Points!E32-1)*0.25,""),"")</f>
        <v/>
      </c>
      <c r="E22" s="176" t="str">
        <f>IFERROR(IF('Adapted questions and answers'!$Q22=-1,(Points!F32-1)*0.25,""),"")</f>
        <v/>
      </c>
      <c r="F22" s="176" t="str">
        <f>IFERROR(IF('Adapted questions and answers'!$Q22=-1,(Points!G32-1)*0.25,""),"")</f>
        <v/>
      </c>
      <c r="G22" s="176" t="str">
        <f>IFERROR(IF('Adapted questions and answers'!$Q22=-1,(Points!H32-1)*0.25,""),"")</f>
        <v/>
      </c>
      <c r="H22" s="176" t="str">
        <f>IFERROR(IF('Adapted questions and answers'!$Q22=-1,(Points!I32-1)*0.25,""),"")</f>
        <v/>
      </c>
      <c r="I22" s="176" t="str">
        <f>IFERROR(IF('Adapted questions and answers'!$Q22=-1,(Points!J32-1)*0.25,""),"")</f>
        <v/>
      </c>
      <c r="J22" s="176" t="str">
        <f>IFERROR(IF('Adapted questions and answers'!$Q22=-1,(Points!K32-1)*0.25,""),"")</f>
        <v/>
      </c>
      <c r="K22" s="176" t="str">
        <f>IFERROR(IF('Adapted questions and answers'!$Q22=-1,(Points!L32-1)*0.25,""),"")</f>
        <v/>
      </c>
      <c r="L22" s="176" t="str">
        <f>IFERROR(IF('Adapted questions and answers'!$Q22=-1,(Points!M32-1)*0.25,""),"")</f>
        <v/>
      </c>
      <c r="M22" s="176" t="str">
        <f>IFERROR(IF('Adapted questions and answers'!$Q22=-1,(Points!N32-1)*0.25,""),"")</f>
        <v/>
      </c>
      <c r="N22" s="176" t="str">
        <f>IFERROR(IF('Adapted questions and answers'!$Q22=-1,(Points!O32-1)*0.25,""),"")</f>
        <v/>
      </c>
      <c r="O22" s="176" t="str">
        <f>IFERROR(IF('Adapted questions and answers'!$Q22=-1,(Points!P32-1)*0.25,""),"")</f>
        <v/>
      </c>
      <c r="P22" s="176" t="str">
        <f>IFERROR(IF('Adapted questions and answers'!$Q22=-1,(Points!Q32-1)*0.25,""),"")</f>
        <v/>
      </c>
      <c r="Q22" s="176" t="str">
        <f>IFERROR(IF('Adapted questions and answers'!$Q22=-1,(Points!R32-1)*0.25,""),"")</f>
        <v/>
      </c>
      <c r="R22" s="176" t="str">
        <f>IFERROR(IF('Adapted questions and answers'!$Q22=-1,(Points!S32-1)*0.25,""),"")</f>
        <v/>
      </c>
      <c r="S22" s="176" t="str">
        <f>IFERROR(IF('Adapted questions and answers'!$Q22=-1,(Points!T32-1)*0.25,""),"")</f>
        <v/>
      </c>
      <c r="T22" s="176" t="str">
        <f>IFERROR(IF('Adapted questions and answers'!$Q22=-1,(Points!U32-1)*0.25,""),"")</f>
        <v/>
      </c>
      <c r="U22" s="176" t="str">
        <f>IFERROR(IF('Adapted questions and answers'!$Q22=-1,(Points!V32-1)*0.25,""),"")</f>
        <v/>
      </c>
    </row>
    <row r="23" spans="1:26" ht="14.25" customHeight="1">
      <c r="A23" s="176" t="s">
        <v>243</v>
      </c>
      <c r="B23" s="176">
        <f>IFERROR(IF('Adapted questions and answers'!$Q23=-1,(Points!C33-1)*0.25,""),"")</f>
        <v>0.25</v>
      </c>
      <c r="C23" s="176">
        <f>IFERROR(IF('Adapted questions and answers'!$Q23=-1,(Points!D33-1)*0.25,""),"")</f>
        <v>1</v>
      </c>
      <c r="D23" s="176" t="str">
        <f>IFERROR(IF('Adapted questions and answers'!$Q23=-1,(Points!E33-1)*0.25,""),"")</f>
        <v/>
      </c>
      <c r="E23" s="176" t="str">
        <f>IFERROR(IF('Adapted questions and answers'!$Q23=-1,(Points!F33-1)*0.25,""),"")</f>
        <v/>
      </c>
      <c r="F23" s="176" t="str">
        <f>IFERROR(IF('Adapted questions and answers'!$Q23=-1,(Points!G33-1)*0.25,""),"")</f>
        <v/>
      </c>
      <c r="G23" s="176" t="str">
        <f>IFERROR(IF('Adapted questions and answers'!$Q23=-1,(Points!H33-1)*0.25,""),"")</f>
        <v/>
      </c>
      <c r="H23" s="176" t="str">
        <f>IFERROR(IF('Adapted questions and answers'!$Q23=-1,(Points!I33-1)*0.25,""),"")</f>
        <v/>
      </c>
      <c r="I23" s="176" t="str">
        <f>IFERROR(IF('Adapted questions and answers'!$Q23=-1,(Points!J33-1)*0.25,""),"")</f>
        <v/>
      </c>
      <c r="J23" s="176" t="str">
        <f>IFERROR(IF('Adapted questions and answers'!$Q23=-1,(Points!K33-1)*0.25,""),"")</f>
        <v/>
      </c>
      <c r="K23" s="176" t="str">
        <f>IFERROR(IF('Adapted questions and answers'!$Q23=-1,(Points!L33-1)*0.25,""),"")</f>
        <v/>
      </c>
      <c r="L23" s="176" t="str">
        <f>IFERROR(IF('Adapted questions and answers'!$Q23=-1,(Points!M33-1)*0.25,""),"")</f>
        <v/>
      </c>
      <c r="M23" s="176" t="str">
        <f>IFERROR(IF('Adapted questions and answers'!$Q23=-1,(Points!N33-1)*0.25,""),"")</f>
        <v/>
      </c>
      <c r="N23" s="176" t="str">
        <f>IFERROR(IF('Adapted questions and answers'!$Q23=-1,(Points!O33-1)*0.25,""),"")</f>
        <v/>
      </c>
      <c r="O23" s="176" t="str">
        <f>IFERROR(IF('Adapted questions and answers'!$Q23=-1,(Points!P33-1)*0.25,""),"")</f>
        <v/>
      </c>
      <c r="P23" s="176" t="str">
        <f>IFERROR(IF('Adapted questions and answers'!$Q23=-1,(Points!Q33-1)*0.25,""),"")</f>
        <v/>
      </c>
      <c r="Q23" s="176" t="str">
        <f>IFERROR(IF('Adapted questions and answers'!$Q23=-1,(Points!R33-1)*0.25,""),"")</f>
        <v/>
      </c>
      <c r="R23" s="176" t="str">
        <f>IFERROR(IF('Adapted questions and answers'!$Q23=-1,(Points!S33-1)*0.25,""),"")</f>
        <v/>
      </c>
      <c r="S23" s="176" t="str">
        <f>IFERROR(IF('Adapted questions and answers'!$Q23=-1,(Points!T33-1)*0.25,""),"")</f>
        <v/>
      </c>
      <c r="T23" s="176" t="str">
        <f>IFERROR(IF('Adapted questions and answers'!$Q23=-1,(Points!U33-1)*0.25,""),"")</f>
        <v/>
      </c>
      <c r="U23" s="176" t="str">
        <f>IFERROR(IF('Adapted questions and answers'!$Q23=-1,(Points!V33-1)*0.25,""),"")</f>
        <v/>
      </c>
    </row>
    <row r="24" spans="1:26" ht="14.25" customHeight="1">
      <c r="A24" s="176" t="s">
        <v>253</v>
      </c>
      <c r="B24" s="176">
        <f>IFERROR(IF('Adapted questions and answers'!$Q24=-1,(Points!C34-1)*0.25,""),"")</f>
        <v>0.75</v>
      </c>
      <c r="C24" s="176">
        <f>IFERROR(IF('Adapted questions and answers'!$Q24=-1,(Points!D34-1)*0.25,""),"")</f>
        <v>0.75</v>
      </c>
      <c r="D24" s="176" t="str">
        <f>IFERROR(IF('Adapted questions and answers'!$Q24=-1,(Points!E34-1)*0.25,""),"")</f>
        <v/>
      </c>
      <c r="E24" s="176" t="str">
        <f>IFERROR(IF('Adapted questions and answers'!$Q24=-1,(Points!F34-1)*0.25,""),"")</f>
        <v/>
      </c>
      <c r="F24" s="176" t="str">
        <f>IFERROR(IF('Adapted questions and answers'!$Q24=-1,(Points!G34-1)*0.25,""),"")</f>
        <v/>
      </c>
      <c r="G24" s="176" t="str">
        <f>IFERROR(IF('Adapted questions and answers'!$Q24=-1,(Points!H34-1)*0.25,""),"")</f>
        <v/>
      </c>
      <c r="H24" s="176" t="str">
        <f>IFERROR(IF('Adapted questions and answers'!$Q24=-1,(Points!I34-1)*0.25,""),"")</f>
        <v/>
      </c>
      <c r="I24" s="176" t="str">
        <f>IFERROR(IF('Adapted questions and answers'!$Q24=-1,(Points!J34-1)*0.25,""),"")</f>
        <v/>
      </c>
      <c r="J24" s="176" t="str">
        <f>IFERROR(IF('Adapted questions and answers'!$Q24=-1,(Points!K34-1)*0.25,""),"")</f>
        <v/>
      </c>
      <c r="K24" s="176" t="str">
        <f>IFERROR(IF('Adapted questions and answers'!$Q24=-1,(Points!L34-1)*0.25,""),"")</f>
        <v/>
      </c>
      <c r="L24" s="176" t="str">
        <f>IFERROR(IF('Adapted questions and answers'!$Q24=-1,(Points!M34-1)*0.25,""),"")</f>
        <v/>
      </c>
      <c r="M24" s="176" t="str">
        <f>IFERROR(IF('Adapted questions and answers'!$Q24=-1,(Points!N34-1)*0.25,""),"")</f>
        <v/>
      </c>
      <c r="N24" s="176" t="str">
        <f>IFERROR(IF('Adapted questions and answers'!$Q24=-1,(Points!O34-1)*0.25,""),"")</f>
        <v/>
      </c>
      <c r="O24" s="176" t="str">
        <f>IFERROR(IF('Adapted questions and answers'!$Q24=-1,(Points!P34-1)*0.25,""),"")</f>
        <v/>
      </c>
      <c r="P24" s="176" t="str">
        <f>IFERROR(IF('Adapted questions and answers'!$Q24=-1,(Points!Q34-1)*0.25,""),"")</f>
        <v/>
      </c>
      <c r="Q24" s="176" t="str">
        <f>IFERROR(IF('Adapted questions and answers'!$Q24=-1,(Points!R34-1)*0.25,""),"")</f>
        <v/>
      </c>
      <c r="R24" s="176" t="str">
        <f>IFERROR(IF('Adapted questions and answers'!$Q24=-1,(Points!S34-1)*0.25,""),"")</f>
        <v/>
      </c>
      <c r="S24" s="176" t="str">
        <f>IFERROR(IF('Adapted questions and answers'!$Q24=-1,(Points!T34-1)*0.25,""),"")</f>
        <v/>
      </c>
      <c r="T24" s="176" t="str">
        <f>IFERROR(IF('Adapted questions and answers'!$Q24=-1,(Points!U34-1)*0.25,""),"")</f>
        <v/>
      </c>
      <c r="U24" s="176" t="str">
        <f>IFERROR(IF('Adapted questions and answers'!$Q24=-1,(Points!V34-1)*0.25,""),"")</f>
        <v/>
      </c>
    </row>
    <row r="25" spans="1:26" ht="14.25" customHeight="1">
      <c r="A25" s="176" t="s">
        <v>263</v>
      </c>
      <c r="B25" s="176">
        <f>IFERROR(IF('Adapted questions and answers'!$Q25=-1,(Points!C35-1)*0.25,""),"")</f>
        <v>0.75</v>
      </c>
      <c r="C25" s="176">
        <f>IFERROR(IF('Adapted questions and answers'!$Q25=-1,(Points!D35-1)*0.25,""),"")</f>
        <v>0.5</v>
      </c>
      <c r="D25" s="176" t="str">
        <f>IFERROR(IF('Adapted questions and answers'!$Q25=-1,(Points!E35-1)*0.25,""),"")</f>
        <v/>
      </c>
      <c r="E25" s="176" t="str">
        <f>IFERROR(IF('Adapted questions and answers'!$Q25=-1,(Points!F35-1)*0.25,""),"")</f>
        <v/>
      </c>
      <c r="F25" s="176" t="str">
        <f>IFERROR(IF('Adapted questions and answers'!$Q25=-1,(Points!G35-1)*0.25,""),"")</f>
        <v/>
      </c>
      <c r="G25" s="176" t="str">
        <f>IFERROR(IF('Adapted questions and answers'!$Q25=-1,(Points!H35-1)*0.25,""),"")</f>
        <v/>
      </c>
      <c r="H25" s="176" t="str">
        <f>IFERROR(IF('Adapted questions and answers'!$Q25=-1,(Points!I35-1)*0.25,""),"")</f>
        <v/>
      </c>
      <c r="I25" s="176" t="str">
        <f>IFERROR(IF('Adapted questions and answers'!$Q25=-1,(Points!J35-1)*0.25,""),"")</f>
        <v/>
      </c>
      <c r="J25" s="176" t="str">
        <f>IFERROR(IF('Adapted questions and answers'!$Q25=-1,(Points!K35-1)*0.25,""),"")</f>
        <v/>
      </c>
      <c r="K25" s="176" t="str">
        <f>IFERROR(IF('Adapted questions and answers'!$Q25=-1,(Points!L35-1)*0.25,""),"")</f>
        <v/>
      </c>
      <c r="L25" s="176" t="str">
        <f>IFERROR(IF('Adapted questions and answers'!$Q25=-1,(Points!M35-1)*0.25,""),"")</f>
        <v/>
      </c>
      <c r="M25" s="176" t="str">
        <f>IFERROR(IF('Adapted questions and answers'!$Q25=-1,(Points!N35-1)*0.25,""),"")</f>
        <v/>
      </c>
      <c r="N25" s="176" t="str">
        <f>IFERROR(IF('Adapted questions and answers'!$Q25=-1,(Points!O35-1)*0.25,""),"")</f>
        <v/>
      </c>
      <c r="O25" s="176" t="str">
        <f>IFERROR(IF('Adapted questions and answers'!$Q25=-1,(Points!P35-1)*0.25,""),"")</f>
        <v/>
      </c>
      <c r="P25" s="176" t="str">
        <f>IFERROR(IF('Adapted questions and answers'!$Q25=-1,(Points!Q35-1)*0.25,""),"")</f>
        <v/>
      </c>
      <c r="Q25" s="176" t="str">
        <f>IFERROR(IF('Adapted questions and answers'!$Q25=-1,(Points!R35-1)*0.25,""),"")</f>
        <v/>
      </c>
      <c r="R25" s="176" t="str">
        <f>IFERROR(IF('Adapted questions and answers'!$Q25=-1,(Points!S35-1)*0.25,""),"")</f>
        <v/>
      </c>
      <c r="S25" s="176" t="str">
        <f>IFERROR(IF('Adapted questions and answers'!$Q25=-1,(Points!T35-1)*0.25,""),"")</f>
        <v/>
      </c>
      <c r="T25" s="176" t="str">
        <f>IFERROR(IF('Adapted questions and answers'!$Q25=-1,(Points!U35-1)*0.25,""),"")</f>
        <v/>
      </c>
      <c r="U25" s="176" t="str">
        <f>IFERROR(IF('Adapted questions and answers'!$Q25=-1,(Points!V35-1)*0.25,""),"")</f>
        <v/>
      </c>
    </row>
    <row r="26" spans="1:26" ht="14.25" customHeight="1">
      <c r="A26" s="176" t="s">
        <v>273</v>
      </c>
      <c r="B26" s="176">
        <f>IFERROR(IF('Adapted questions and answers'!$Q26=-1,(Points!C36-1)*0.25,""),"")</f>
        <v>0.25</v>
      </c>
      <c r="C26" s="176">
        <f>IFERROR(IF('Adapted questions and answers'!$Q26=-1,(Points!D36-1)*0.25,""),"")</f>
        <v>0.25</v>
      </c>
      <c r="D26" s="176" t="str">
        <f>IFERROR(IF('Adapted questions and answers'!$Q26=-1,(Points!E36-1)*0.25,""),"")</f>
        <v/>
      </c>
      <c r="E26" s="176" t="str">
        <f>IFERROR(IF('Adapted questions and answers'!$Q26=-1,(Points!F36-1)*0.25,""),"")</f>
        <v/>
      </c>
      <c r="F26" s="176" t="str">
        <f>IFERROR(IF('Adapted questions and answers'!$Q26=-1,(Points!G36-1)*0.25,""),"")</f>
        <v/>
      </c>
      <c r="G26" s="176" t="str">
        <f>IFERROR(IF('Adapted questions and answers'!$Q26=-1,(Points!H36-1)*0.25,""),"")</f>
        <v/>
      </c>
      <c r="H26" s="176" t="str">
        <f>IFERROR(IF('Adapted questions and answers'!$Q26=-1,(Points!I36-1)*0.25,""),"")</f>
        <v/>
      </c>
      <c r="I26" s="176" t="str">
        <f>IFERROR(IF('Adapted questions and answers'!$Q26=-1,(Points!J36-1)*0.25,""),"")</f>
        <v/>
      </c>
      <c r="J26" s="176" t="str">
        <f>IFERROR(IF('Adapted questions and answers'!$Q26=-1,(Points!K36-1)*0.25,""),"")</f>
        <v/>
      </c>
      <c r="K26" s="176" t="str">
        <f>IFERROR(IF('Adapted questions and answers'!$Q26=-1,(Points!L36-1)*0.25,""),"")</f>
        <v/>
      </c>
      <c r="L26" s="176" t="str">
        <f>IFERROR(IF('Adapted questions and answers'!$Q26=-1,(Points!M36-1)*0.25,""),"")</f>
        <v/>
      </c>
      <c r="M26" s="176" t="str">
        <f>IFERROR(IF('Adapted questions and answers'!$Q26=-1,(Points!N36-1)*0.25,""),"")</f>
        <v/>
      </c>
      <c r="N26" s="176" t="str">
        <f>IFERROR(IF('Adapted questions and answers'!$Q26=-1,(Points!O36-1)*0.25,""),"")</f>
        <v/>
      </c>
      <c r="O26" s="176" t="str">
        <f>IFERROR(IF('Adapted questions and answers'!$Q26=-1,(Points!P36-1)*0.25,""),"")</f>
        <v/>
      </c>
      <c r="P26" s="176" t="str">
        <f>IFERROR(IF('Adapted questions and answers'!$Q26=-1,(Points!Q36-1)*0.25,""),"")</f>
        <v/>
      </c>
      <c r="Q26" s="176" t="str">
        <f>IFERROR(IF('Adapted questions and answers'!$Q26=-1,(Points!R36-1)*0.25,""),"")</f>
        <v/>
      </c>
      <c r="R26" s="176" t="str">
        <f>IFERROR(IF('Adapted questions and answers'!$Q26=-1,(Points!S36-1)*0.25,""),"")</f>
        <v/>
      </c>
      <c r="S26" s="176" t="str">
        <f>IFERROR(IF('Adapted questions and answers'!$Q26=-1,(Points!T36-1)*0.25,""),"")</f>
        <v/>
      </c>
      <c r="T26" s="176" t="str">
        <f>IFERROR(IF('Adapted questions and answers'!$Q26=-1,(Points!U36-1)*0.25,""),"")</f>
        <v/>
      </c>
      <c r="U26" s="176" t="str">
        <f>IFERROR(IF('Adapted questions and answers'!$Q26=-1,(Points!V36-1)*0.25,""),"")</f>
        <v/>
      </c>
    </row>
    <row r="27" spans="1:26" ht="14.25" customHeight="1">
      <c r="A27" s="176" t="s">
        <v>283</v>
      </c>
      <c r="B27" s="176" t="str">
        <f>IFERROR(IF('Adapted questions and answers'!$Q27=-1,(Points!C37-1)*0.25,""),"")</f>
        <v/>
      </c>
      <c r="C27" s="176" t="str">
        <f>IFERROR(IF('Adapted questions and answers'!$Q27=-1,(Points!D37-1)*0.25,""),"")</f>
        <v/>
      </c>
      <c r="D27" s="176" t="str">
        <f>IFERROR(IF('Adapted questions and answers'!$Q27=-1,(Points!E37-1)*0.25,""),"")</f>
        <v/>
      </c>
      <c r="E27" s="176" t="str">
        <f>IFERROR(IF('Adapted questions and answers'!$Q27=-1,(Points!F37-1)*0.25,""),"")</f>
        <v/>
      </c>
      <c r="F27" s="176" t="str">
        <f>IFERROR(IF('Adapted questions and answers'!$Q27=-1,(Points!G37-1)*0.25,""),"")</f>
        <v/>
      </c>
      <c r="G27" s="176" t="str">
        <f>IFERROR(IF('Adapted questions and answers'!$Q27=-1,(Points!H37-1)*0.25,""),"")</f>
        <v/>
      </c>
      <c r="H27" s="176" t="str">
        <f>IFERROR(IF('Adapted questions and answers'!$Q27=-1,(Points!I37-1)*0.25,""),"")</f>
        <v/>
      </c>
      <c r="I27" s="176" t="str">
        <f>IFERROR(IF('Adapted questions and answers'!$Q27=-1,(Points!J37-1)*0.25,""),"")</f>
        <v/>
      </c>
      <c r="J27" s="176" t="str">
        <f>IFERROR(IF('Adapted questions and answers'!$Q27=-1,(Points!K37-1)*0.25,""),"")</f>
        <v/>
      </c>
      <c r="K27" s="176" t="str">
        <f>IFERROR(IF('Adapted questions and answers'!$Q27=-1,(Points!L37-1)*0.25,""),"")</f>
        <v/>
      </c>
      <c r="L27" s="176" t="str">
        <f>IFERROR(IF('Adapted questions and answers'!$Q27=-1,(Points!M37-1)*0.25,""),"")</f>
        <v/>
      </c>
      <c r="M27" s="176" t="str">
        <f>IFERROR(IF('Adapted questions and answers'!$Q27=-1,(Points!N37-1)*0.25,""),"")</f>
        <v/>
      </c>
      <c r="N27" s="176" t="str">
        <f>IFERROR(IF('Adapted questions and answers'!$Q27=-1,(Points!O37-1)*0.25,""),"")</f>
        <v/>
      </c>
      <c r="O27" s="176" t="str">
        <f>IFERROR(IF('Adapted questions and answers'!$Q27=-1,(Points!P37-1)*0.25,""),"")</f>
        <v/>
      </c>
      <c r="P27" s="176" t="str">
        <f>IFERROR(IF('Adapted questions and answers'!$Q27=-1,(Points!Q37-1)*0.25,""),"")</f>
        <v/>
      </c>
      <c r="Q27" s="176" t="str">
        <f>IFERROR(IF('Adapted questions and answers'!$Q27=-1,(Points!R37-1)*0.25,""),"")</f>
        <v/>
      </c>
      <c r="R27" s="176" t="str">
        <f>IFERROR(IF('Adapted questions and answers'!$Q27=-1,(Points!S37-1)*0.25,""),"")</f>
        <v/>
      </c>
      <c r="S27" s="176" t="str">
        <f>IFERROR(IF('Adapted questions and answers'!$Q27=-1,(Points!T37-1)*0.25,""),"")</f>
        <v/>
      </c>
      <c r="T27" s="176" t="str">
        <f>IFERROR(IF('Adapted questions and answers'!$Q27=-1,(Points!U37-1)*0.25,""),"")</f>
        <v/>
      </c>
      <c r="U27" s="176" t="str">
        <f>IFERROR(IF('Adapted questions and answers'!$Q27=-1,(Points!V37-1)*0.25,""),"")</f>
        <v/>
      </c>
    </row>
    <row r="28" spans="1:26" ht="14.25" customHeight="1">
      <c r="A28" s="176" t="s">
        <v>293</v>
      </c>
      <c r="B28" s="176" t="str">
        <f>IFERROR(IF('Adapted questions and answers'!$Q28=-1,(Points!C42-1)*0.25,""),"")</f>
        <v/>
      </c>
      <c r="C28" s="176" t="str">
        <f>IFERROR(IF('Adapted questions and answers'!$Q28=-1,(Points!D42-1)*0.25,""),"")</f>
        <v/>
      </c>
      <c r="D28" s="176" t="str">
        <f>IFERROR(IF('Adapted questions and answers'!$Q28=-1,(Points!E42-1)*0.25,""),"")</f>
        <v/>
      </c>
      <c r="E28" s="176" t="str">
        <f>IFERROR(IF('Adapted questions and answers'!$Q28=-1,(Points!F42-1)*0.25,""),"")</f>
        <v/>
      </c>
      <c r="F28" s="176" t="str">
        <f>IFERROR(IF('Adapted questions and answers'!$Q28=-1,(Points!G42-1)*0.25,""),"")</f>
        <v/>
      </c>
      <c r="G28" s="176" t="str">
        <f>IFERROR(IF('Adapted questions and answers'!$Q28=-1,(Points!H42-1)*0.25,""),"")</f>
        <v/>
      </c>
      <c r="H28" s="176" t="str">
        <f>IFERROR(IF('Adapted questions and answers'!$Q28=-1,(Points!I42-1)*0.25,""),"")</f>
        <v/>
      </c>
      <c r="I28" s="176" t="str">
        <f>IFERROR(IF('Adapted questions and answers'!$Q28=-1,(Points!J42-1)*0.25,""),"")</f>
        <v/>
      </c>
      <c r="J28" s="176" t="str">
        <f>IFERROR(IF('Adapted questions and answers'!$Q28=-1,(Points!K42-1)*0.25,""),"")</f>
        <v/>
      </c>
      <c r="K28" s="176" t="str">
        <f>IFERROR(IF('Adapted questions and answers'!$Q28=-1,(Points!L42-1)*0.25,""),"")</f>
        <v/>
      </c>
      <c r="L28" s="176" t="str">
        <f>IFERROR(IF('Adapted questions and answers'!$Q28=-1,(Points!M42-1)*0.25,""),"")</f>
        <v/>
      </c>
      <c r="M28" s="176" t="str">
        <f>IFERROR(IF('Adapted questions and answers'!$Q28=-1,(Points!N42-1)*0.25,""),"")</f>
        <v/>
      </c>
      <c r="N28" s="176" t="str">
        <f>IFERROR(IF('Adapted questions and answers'!$Q28=-1,(Points!O42-1)*0.25,""),"")</f>
        <v/>
      </c>
      <c r="O28" s="176" t="str">
        <f>IFERROR(IF('Adapted questions and answers'!$Q28=-1,(Points!P42-1)*0.25,""),"")</f>
        <v/>
      </c>
      <c r="P28" s="176" t="str">
        <f>IFERROR(IF('Adapted questions and answers'!$Q28=-1,(Points!Q42-1)*0.25,""),"")</f>
        <v/>
      </c>
      <c r="Q28" s="176" t="str">
        <f>IFERROR(IF('Adapted questions and answers'!$Q28=-1,(Points!R42-1)*0.25,""),"")</f>
        <v/>
      </c>
      <c r="R28" s="176" t="str">
        <f>IFERROR(IF('Adapted questions and answers'!$Q28=-1,(Points!S42-1)*0.25,""),"")</f>
        <v/>
      </c>
      <c r="S28" s="176" t="str">
        <f>IFERROR(IF('Adapted questions and answers'!$Q28=-1,(Points!T42-1)*0.25,""),"")</f>
        <v/>
      </c>
      <c r="T28" s="176" t="str">
        <f>IFERROR(IF('Adapted questions and answers'!$Q28=-1,(Points!U42-1)*0.25,""),"")</f>
        <v/>
      </c>
      <c r="U28" s="176" t="str">
        <f>IFERROR(IF('Adapted questions and answers'!$Q28=-1,(Points!V42-1)*0.25,""),"")</f>
        <v/>
      </c>
      <c r="V28" s="176" t="str">
        <f>IFERROR(IF('Adapted questions and answers'!$Q28=-1,(Points!W42-1)*0.25,""),"")</f>
        <v/>
      </c>
      <c r="W28" s="176" t="str">
        <f>IFERROR(IF('Adapted questions and answers'!$Q28=-1,(Points!X42-1)*0.25,""),"")</f>
        <v/>
      </c>
      <c r="X28" s="176" t="str">
        <f>IFERROR(IF('Adapted questions and answers'!$Q28=-1,(Points!Y42-1)*0.25,""),"")</f>
        <v/>
      </c>
      <c r="Y28" s="176" t="str">
        <f>IFERROR(IF('Adapted questions and answers'!$Q28=-1,(Points!Z42-1)*0.25,""),"")</f>
        <v/>
      </c>
      <c r="Z28" s="176" t="str">
        <f>IFERROR(IF('Adapted questions and answers'!$Q28=-1,(Points!AA42-1)*0.25,""),"")</f>
        <v/>
      </c>
    </row>
    <row r="29" spans="1:26" ht="14.25" customHeight="1">
      <c r="A29" s="176" t="s">
        <v>303</v>
      </c>
      <c r="B29" s="176" t="str">
        <f>IFERROR(IF('Adapted questions and answers'!$Q29=-1,(Points!C43-1)*0.25,""),"")</f>
        <v/>
      </c>
      <c r="C29" s="176" t="str">
        <f>IFERROR(IF('Adapted questions and answers'!$Q29=-1,(Points!D43-1)*0.25,""),"")</f>
        <v/>
      </c>
      <c r="D29" s="176" t="str">
        <f>IFERROR(IF('Adapted questions and answers'!$Q29=-1,(Points!E43-1)*0.25,""),"")</f>
        <v/>
      </c>
      <c r="E29" s="176" t="str">
        <f>IFERROR(IF('Adapted questions and answers'!$Q29=-1,(Points!F43-1)*0.25,""),"")</f>
        <v/>
      </c>
      <c r="F29" s="176" t="str">
        <f>IFERROR(IF('Adapted questions and answers'!$Q29=-1,(Points!G43-1)*0.25,""),"")</f>
        <v/>
      </c>
      <c r="G29" s="176" t="str">
        <f>IFERROR(IF('Adapted questions and answers'!$Q29=-1,(Points!H43-1)*0.25,""),"")</f>
        <v/>
      </c>
      <c r="H29" s="176" t="str">
        <f>IFERROR(IF('Adapted questions and answers'!$Q29=-1,(Points!I43-1)*0.25,""),"")</f>
        <v/>
      </c>
      <c r="I29" s="176" t="str">
        <f>IFERROR(IF('Adapted questions and answers'!$Q29=-1,(Points!J43-1)*0.25,""),"")</f>
        <v/>
      </c>
      <c r="J29" s="176" t="str">
        <f>IFERROR(IF('Adapted questions and answers'!$Q29=-1,(Points!K43-1)*0.25,""),"")</f>
        <v/>
      </c>
      <c r="K29" s="176" t="str">
        <f>IFERROR(IF('Adapted questions and answers'!$Q29=-1,(Points!L43-1)*0.25,""),"")</f>
        <v/>
      </c>
      <c r="L29" s="176" t="str">
        <f>IFERROR(IF('Adapted questions and answers'!$Q29=-1,(Points!M43-1)*0.25,""),"")</f>
        <v/>
      </c>
      <c r="M29" s="176" t="str">
        <f>IFERROR(IF('Adapted questions and answers'!$Q29=-1,(Points!N43-1)*0.25,""),"")</f>
        <v/>
      </c>
      <c r="N29" s="176" t="str">
        <f>IFERROR(IF('Adapted questions and answers'!$Q29=-1,(Points!O43-1)*0.25,""),"")</f>
        <v/>
      </c>
      <c r="O29" s="176" t="str">
        <f>IFERROR(IF('Adapted questions and answers'!$Q29=-1,(Points!P43-1)*0.25,""),"")</f>
        <v/>
      </c>
      <c r="P29" s="176" t="str">
        <f>IFERROR(IF('Adapted questions and answers'!$Q29=-1,(Points!Q43-1)*0.25,""),"")</f>
        <v/>
      </c>
      <c r="Q29" s="176" t="str">
        <f>IFERROR(IF('Adapted questions and answers'!$Q29=-1,(Points!R43-1)*0.25,""),"")</f>
        <v/>
      </c>
      <c r="R29" s="176" t="str">
        <f>IFERROR(IF('Adapted questions and answers'!$Q29=-1,(Points!S43-1)*0.25,""),"")</f>
        <v/>
      </c>
      <c r="S29" s="176" t="str">
        <f>IFERROR(IF('Adapted questions and answers'!$Q29=-1,(Points!T43-1)*0.25,""),"")</f>
        <v/>
      </c>
      <c r="T29" s="176" t="str">
        <f>IFERROR(IF('Adapted questions and answers'!$Q29=-1,(Points!U43-1)*0.25,""),"")</f>
        <v/>
      </c>
      <c r="U29" s="176" t="str">
        <f>IFERROR(IF('Adapted questions and answers'!$Q29=-1,(Points!V43-1)*0.25,""),"")</f>
        <v/>
      </c>
      <c r="V29" s="176" t="str">
        <f>IFERROR(IF('Adapted questions and answers'!$Q29=-1,(Points!W43-1)*0.25,""),"")</f>
        <v/>
      </c>
      <c r="W29" s="176" t="str">
        <f>IFERROR(IF('Adapted questions and answers'!$Q29=-1,(Points!X43-1)*0.25,""),"")</f>
        <v/>
      </c>
      <c r="X29" s="176" t="str">
        <f>IFERROR(IF('Adapted questions and answers'!$Q29=-1,(Points!Y43-1)*0.25,""),"")</f>
        <v/>
      </c>
      <c r="Y29" s="176" t="str">
        <f>IFERROR(IF('Adapted questions and answers'!$Q29=-1,(Points!Z43-1)*0.25,""),"")</f>
        <v/>
      </c>
      <c r="Z29" s="176" t="str">
        <f>IFERROR(IF('Adapted questions and answers'!$Q29=-1,(Points!AA43-1)*0.25,""),"")</f>
        <v/>
      </c>
    </row>
    <row r="30" spans="1:26" ht="14.25" customHeight="1">
      <c r="A30" s="176" t="s">
        <v>311</v>
      </c>
      <c r="B30" s="176">
        <f>IFERROR(IF('Adapted questions and answers'!$Q30=-1,(Points!C44-1)*0.25,""),"")</f>
        <v>0.5</v>
      </c>
      <c r="C30" s="176">
        <f>IFERROR(IF('Adapted questions and answers'!$Q30=-1,(Points!D44-1)*0.25,""),"")</f>
        <v>0.5</v>
      </c>
      <c r="D30" s="176" t="str">
        <f>IFERROR(IF('Adapted questions and answers'!$Q30=-1,(Points!E44-1)*0.25,""),"")</f>
        <v/>
      </c>
      <c r="E30" s="176" t="str">
        <f>IFERROR(IF('Adapted questions and answers'!$Q30=-1,(Points!F44-1)*0.25,""),"")</f>
        <v/>
      </c>
      <c r="F30" s="176" t="str">
        <f>IFERROR(IF('Adapted questions and answers'!$Q30=-1,(Points!G44-1)*0.25,""),"")</f>
        <v/>
      </c>
      <c r="G30" s="176" t="str">
        <f>IFERROR(IF('Adapted questions and answers'!$Q30=-1,(Points!H44-1)*0.25,""),"")</f>
        <v/>
      </c>
      <c r="H30" s="176" t="str">
        <f>IFERROR(IF('Adapted questions and answers'!$Q30=-1,(Points!I44-1)*0.25,""),"")</f>
        <v/>
      </c>
      <c r="I30" s="176" t="str">
        <f>IFERROR(IF('Adapted questions and answers'!$Q30=-1,(Points!J44-1)*0.25,""),"")</f>
        <v/>
      </c>
      <c r="J30" s="176" t="str">
        <f>IFERROR(IF('Adapted questions and answers'!$Q30=-1,(Points!K44-1)*0.25,""),"")</f>
        <v/>
      </c>
      <c r="K30" s="176" t="str">
        <f>IFERROR(IF('Adapted questions and answers'!$Q30=-1,(Points!L44-1)*0.25,""),"")</f>
        <v/>
      </c>
      <c r="L30" s="176" t="str">
        <f>IFERROR(IF('Adapted questions and answers'!$Q30=-1,(Points!M44-1)*0.25,""),"")</f>
        <v/>
      </c>
      <c r="M30" s="176" t="str">
        <f>IFERROR(IF('Adapted questions and answers'!$Q30=-1,(Points!N44-1)*0.25,""),"")</f>
        <v/>
      </c>
      <c r="N30" s="176" t="str">
        <f>IFERROR(IF('Adapted questions and answers'!$Q30=-1,(Points!O44-1)*0.25,""),"")</f>
        <v/>
      </c>
      <c r="O30" s="176" t="str">
        <f>IFERROR(IF('Adapted questions and answers'!$Q30=-1,(Points!P44-1)*0.25,""),"")</f>
        <v/>
      </c>
      <c r="P30" s="176" t="str">
        <f>IFERROR(IF('Adapted questions and answers'!$Q30=-1,(Points!Q44-1)*0.25,""),"")</f>
        <v/>
      </c>
      <c r="Q30" s="176" t="str">
        <f>IFERROR(IF('Adapted questions and answers'!$Q30=-1,(Points!R44-1)*0.25,""),"")</f>
        <v/>
      </c>
      <c r="R30" s="176" t="str">
        <f>IFERROR(IF('Adapted questions and answers'!$Q30=-1,(Points!S44-1)*0.25,""),"")</f>
        <v/>
      </c>
      <c r="S30" s="176" t="str">
        <f>IFERROR(IF('Adapted questions and answers'!$Q30=-1,(Points!T44-1)*0.25,""),"")</f>
        <v/>
      </c>
      <c r="T30" s="176" t="str">
        <f>IFERROR(IF('Adapted questions and answers'!$Q30=-1,(Points!U44-1)*0.25,""),"")</f>
        <v/>
      </c>
      <c r="U30" s="176" t="str">
        <f>IFERROR(IF('Adapted questions and answers'!$Q30=-1,(Points!V44-1)*0.25,""),"")</f>
        <v/>
      </c>
      <c r="V30" s="176" t="str">
        <f>IFERROR(IF('Adapted questions and answers'!$Q30=-1,(Points!W44-1)*0.25,""),"")</f>
        <v/>
      </c>
      <c r="W30" s="176" t="str">
        <f>IFERROR(IF('Adapted questions and answers'!$Q30=-1,(Points!X44-1)*0.25,""),"")</f>
        <v/>
      </c>
      <c r="X30" s="176" t="str">
        <f>IFERROR(IF('Adapted questions and answers'!$Q30=-1,(Points!Y44-1)*0.25,""),"")</f>
        <v/>
      </c>
      <c r="Y30" s="176" t="str">
        <f>IFERROR(IF('Adapted questions and answers'!$Q30=-1,(Points!Z44-1)*0.25,""),"")</f>
        <v/>
      </c>
      <c r="Z30" s="176" t="str">
        <f>IFERROR(IF('Adapted questions and answers'!$Q30=-1,(Points!AA44-1)*0.25,""),"")</f>
        <v/>
      </c>
    </row>
    <row r="31" spans="1:26" ht="14.25" customHeight="1">
      <c r="A31" s="176" t="s">
        <v>321</v>
      </c>
      <c r="B31" s="176" t="str">
        <f>IFERROR(IF('Adapted questions and answers'!$Q31=-1,(Points!C45-1)*0.25,""),"")</f>
        <v/>
      </c>
      <c r="C31" s="176" t="str">
        <f>IFERROR(IF('Adapted questions and answers'!$Q31=-1,(Points!D45-1)*0.25,""),"")</f>
        <v/>
      </c>
      <c r="D31" s="176" t="str">
        <f>IFERROR(IF('Adapted questions and answers'!$Q31=-1,(Points!E45-1)*0.25,""),"")</f>
        <v/>
      </c>
      <c r="E31" s="176" t="str">
        <f>IFERROR(IF('Adapted questions and answers'!$Q31=-1,(Points!F45-1)*0.25,""),"")</f>
        <v/>
      </c>
      <c r="F31" s="176" t="str">
        <f>IFERROR(IF('Adapted questions and answers'!$Q31=-1,(Points!G45-1)*0.25,""),"")</f>
        <v/>
      </c>
      <c r="G31" s="176" t="str">
        <f>IFERROR(IF('Adapted questions and answers'!$Q31=-1,(Points!H45-1)*0.25,""),"")</f>
        <v/>
      </c>
      <c r="H31" s="176" t="str">
        <f>IFERROR(IF('Adapted questions and answers'!$Q31=-1,(Points!I45-1)*0.25,""),"")</f>
        <v/>
      </c>
      <c r="I31" s="176" t="str">
        <f>IFERROR(IF('Adapted questions and answers'!$Q31=-1,(Points!J45-1)*0.25,""),"")</f>
        <v/>
      </c>
      <c r="J31" s="176" t="str">
        <f>IFERROR(IF('Adapted questions and answers'!$Q31=-1,(Points!K45-1)*0.25,""),"")</f>
        <v/>
      </c>
      <c r="K31" s="176" t="str">
        <f>IFERROR(IF('Adapted questions and answers'!$Q31=-1,(Points!L45-1)*0.25,""),"")</f>
        <v/>
      </c>
      <c r="L31" s="176" t="str">
        <f>IFERROR(IF('Adapted questions and answers'!$Q31=-1,(Points!M45-1)*0.25,""),"")</f>
        <v/>
      </c>
      <c r="M31" s="176" t="str">
        <f>IFERROR(IF('Adapted questions and answers'!$Q31=-1,(Points!N45-1)*0.25,""),"")</f>
        <v/>
      </c>
      <c r="N31" s="176" t="str">
        <f>IFERROR(IF('Adapted questions and answers'!$Q31=-1,(Points!O45-1)*0.25,""),"")</f>
        <v/>
      </c>
      <c r="O31" s="176" t="str">
        <f>IFERROR(IF('Adapted questions and answers'!$Q31=-1,(Points!P45-1)*0.25,""),"")</f>
        <v/>
      </c>
      <c r="P31" s="176" t="str">
        <f>IFERROR(IF('Adapted questions and answers'!$Q31=-1,(Points!Q45-1)*0.25,""),"")</f>
        <v/>
      </c>
      <c r="Q31" s="176" t="str">
        <f>IFERROR(IF('Adapted questions and answers'!$Q31=-1,(Points!R45-1)*0.25,""),"")</f>
        <v/>
      </c>
      <c r="R31" s="176" t="str">
        <f>IFERROR(IF('Adapted questions and answers'!$Q31=-1,(Points!S45-1)*0.25,""),"")</f>
        <v/>
      </c>
      <c r="S31" s="176" t="str">
        <f>IFERROR(IF('Adapted questions and answers'!$Q31=-1,(Points!T45-1)*0.25,""),"")</f>
        <v/>
      </c>
      <c r="T31" s="176" t="str">
        <f>IFERROR(IF('Adapted questions and answers'!$Q31=-1,(Points!U45-1)*0.25,""),"")</f>
        <v/>
      </c>
      <c r="U31" s="176" t="str">
        <f>IFERROR(IF('Adapted questions and answers'!$Q31=-1,(Points!V45-1)*0.25,""),"")</f>
        <v/>
      </c>
      <c r="V31" s="176" t="str">
        <f>IFERROR(IF('Adapted questions and answers'!$Q31=-1,(Points!W45-1)*0.25,""),"")</f>
        <v/>
      </c>
      <c r="W31" s="176" t="str">
        <f>IFERROR(IF('Adapted questions and answers'!$Q31=-1,(Points!X45-1)*0.25,""),"")</f>
        <v/>
      </c>
      <c r="X31" s="176" t="str">
        <f>IFERROR(IF('Adapted questions and answers'!$Q31=-1,(Points!Y45-1)*0.25,""),"")</f>
        <v/>
      </c>
      <c r="Y31" s="176" t="str">
        <f>IFERROR(IF('Adapted questions and answers'!$Q31=-1,(Points!Z45-1)*0.25,""),"")</f>
        <v/>
      </c>
      <c r="Z31" s="176" t="str">
        <f>IFERROR(IF('Adapted questions and answers'!$Q31=-1,(Points!AA45-1)*0.25,""),"")</f>
        <v/>
      </c>
    </row>
    <row r="32" spans="1:26" ht="14.25" customHeight="1">
      <c r="A32" s="176" t="s">
        <v>331</v>
      </c>
      <c r="B32" s="176" t="str">
        <f>IFERROR(IF('Adapted questions and answers'!$Q32=-1,(Points!C46-1)*0.25,""),"")</f>
        <v/>
      </c>
      <c r="C32" s="176" t="str">
        <f>IFERROR(IF('Adapted questions and answers'!$Q32=-1,(Points!D46-1)*0.25,""),"")</f>
        <v/>
      </c>
      <c r="D32" s="176" t="str">
        <f>IFERROR(IF('Adapted questions and answers'!$Q32=-1,(Points!E46-1)*0.25,""),"")</f>
        <v/>
      </c>
      <c r="E32" s="176" t="str">
        <f>IFERROR(IF('Adapted questions and answers'!$Q32=-1,(Points!F46-1)*0.25,""),"")</f>
        <v/>
      </c>
      <c r="F32" s="176" t="str">
        <f>IFERROR(IF('Adapted questions and answers'!$Q32=-1,(Points!G46-1)*0.25,""),"")</f>
        <v/>
      </c>
      <c r="G32" s="176" t="str">
        <f>IFERROR(IF('Adapted questions and answers'!$Q32=-1,(Points!H46-1)*0.25,""),"")</f>
        <v/>
      </c>
      <c r="H32" s="176" t="str">
        <f>IFERROR(IF('Adapted questions and answers'!$Q32=-1,(Points!I46-1)*0.25,""),"")</f>
        <v/>
      </c>
      <c r="I32" s="176" t="str">
        <f>IFERROR(IF('Adapted questions and answers'!$Q32=-1,(Points!J46-1)*0.25,""),"")</f>
        <v/>
      </c>
      <c r="J32" s="176" t="str">
        <f>IFERROR(IF('Adapted questions and answers'!$Q32=-1,(Points!K46-1)*0.25,""),"")</f>
        <v/>
      </c>
      <c r="K32" s="176" t="str">
        <f>IFERROR(IF('Adapted questions and answers'!$Q32=-1,(Points!L46-1)*0.25,""),"")</f>
        <v/>
      </c>
      <c r="L32" s="176" t="str">
        <f>IFERROR(IF('Adapted questions and answers'!$Q32=-1,(Points!M46-1)*0.25,""),"")</f>
        <v/>
      </c>
      <c r="M32" s="176" t="str">
        <f>IFERROR(IF('Adapted questions and answers'!$Q32=-1,(Points!N46-1)*0.25,""),"")</f>
        <v/>
      </c>
      <c r="N32" s="176" t="str">
        <f>IFERROR(IF('Adapted questions and answers'!$Q32=-1,(Points!O46-1)*0.25,""),"")</f>
        <v/>
      </c>
      <c r="O32" s="176" t="str">
        <f>IFERROR(IF('Adapted questions and answers'!$Q32=-1,(Points!P46-1)*0.25,""),"")</f>
        <v/>
      </c>
      <c r="P32" s="176" t="str">
        <f>IFERROR(IF('Adapted questions and answers'!$Q32=-1,(Points!Q46-1)*0.25,""),"")</f>
        <v/>
      </c>
      <c r="Q32" s="176" t="str">
        <f>IFERROR(IF('Adapted questions and answers'!$Q32=-1,(Points!R46-1)*0.25,""),"")</f>
        <v/>
      </c>
      <c r="R32" s="176" t="str">
        <f>IFERROR(IF('Adapted questions and answers'!$Q32=-1,(Points!S46-1)*0.25,""),"")</f>
        <v/>
      </c>
      <c r="S32" s="176" t="str">
        <f>IFERROR(IF('Adapted questions and answers'!$Q32=-1,(Points!T46-1)*0.25,""),"")</f>
        <v/>
      </c>
      <c r="T32" s="176" t="str">
        <f>IFERROR(IF('Adapted questions and answers'!$Q32=-1,(Points!U46-1)*0.25,""),"")</f>
        <v/>
      </c>
      <c r="U32" s="176" t="str">
        <f>IFERROR(IF('Adapted questions and answers'!$Q32=-1,(Points!V46-1)*0.25,""),"")</f>
        <v/>
      </c>
      <c r="V32" s="176" t="str">
        <f>IFERROR(IF('Adapted questions and answers'!$Q32=-1,(Points!W46-1)*0.25,""),"")</f>
        <v/>
      </c>
      <c r="W32" s="176" t="str">
        <f>IFERROR(IF('Adapted questions and answers'!$Q32=-1,(Points!X46-1)*0.25,""),"")</f>
        <v/>
      </c>
      <c r="X32" s="176" t="str">
        <f>IFERROR(IF('Adapted questions and answers'!$Q32=-1,(Points!Y46-1)*0.25,""),"")</f>
        <v/>
      </c>
      <c r="Y32" s="176" t="str">
        <f>IFERROR(IF('Adapted questions and answers'!$Q32=-1,(Points!Z46-1)*0.25,""),"")</f>
        <v/>
      </c>
      <c r="Z32" s="176" t="str">
        <f>IFERROR(IF('Adapted questions and answers'!$Q32=-1,(Points!AA46-1)*0.25,""),"")</f>
        <v/>
      </c>
    </row>
    <row r="33" spans="1:26" ht="14.25" customHeight="1">
      <c r="A33" s="176" t="s">
        <v>341</v>
      </c>
      <c r="B33" s="176" t="str">
        <f>IFERROR(IF('Adapted questions and answers'!$Q33=-1,(Points!C47-1)*0.25,""),"")</f>
        <v/>
      </c>
      <c r="C33" s="176" t="str">
        <f>IFERROR(IF('Adapted questions and answers'!$Q33=-1,(Points!D47-1)*0.25,""),"")</f>
        <v/>
      </c>
      <c r="D33" s="176" t="str">
        <f>IFERROR(IF('Adapted questions and answers'!$Q33=-1,(Points!E47-1)*0.25,""),"")</f>
        <v/>
      </c>
      <c r="E33" s="176" t="str">
        <f>IFERROR(IF('Adapted questions and answers'!$Q33=-1,(Points!F47-1)*0.25,""),"")</f>
        <v/>
      </c>
      <c r="F33" s="176" t="str">
        <f>IFERROR(IF('Adapted questions and answers'!$Q33=-1,(Points!G47-1)*0.25,""),"")</f>
        <v/>
      </c>
      <c r="G33" s="176" t="str">
        <f>IFERROR(IF('Adapted questions and answers'!$Q33=-1,(Points!H47-1)*0.25,""),"")</f>
        <v/>
      </c>
      <c r="H33" s="176" t="str">
        <f>IFERROR(IF('Adapted questions and answers'!$Q33=-1,(Points!I47-1)*0.25,""),"")</f>
        <v/>
      </c>
      <c r="I33" s="176" t="str">
        <f>IFERROR(IF('Adapted questions and answers'!$Q33=-1,(Points!J47-1)*0.25,""),"")</f>
        <v/>
      </c>
      <c r="J33" s="176" t="str">
        <f>IFERROR(IF('Adapted questions and answers'!$Q33=-1,(Points!K47-1)*0.25,""),"")</f>
        <v/>
      </c>
      <c r="K33" s="176" t="str">
        <f>IFERROR(IF('Adapted questions and answers'!$Q33=-1,(Points!L47-1)*0.25,""),"")</f>
        <v/>
      </c>
      <c r="L33" s="176" t="str">
        <f>IFERROR(IF('Adapted questions and answers'!$Q33=-1,(Points!M47-1)*0.25,""),"")</f>
        <v/>
      </c>
      <c r="M33" s="176" t="str">
        <f>IFERROR(IF('Adapted questions and answers'!$Q33=-1,(Points!N47-1)*0.25,""),"")</f>
        <v/>
      </c>
      <c r="N33" s="176" t="str">
        <f>IFERROR(IF('Adapted questions and answers'!$Q33=-1,(Points!O47-1)*0.25,""),"")</f>
        <v/>
      </c>
      <c r="O33" s="176" t="str">
        <f>IFERROR(IF('Adapted questions and answers'!$Q33=-1,(Points!P47-1)*0.25,""),"")</f>
        <v/>
      </c>
      <c r="P33" s="176" t="str">
        <f>IFERROR(IF('Adapted questions and answers'!$Q33=-1,(Points!Q47-1)*0.25,""),"")</f>
        <v/>
      </c>
      <c r="Q33" s="176" t="str">
        <f>IFERROR(IF('Adapted questions and answers'!$Q33=-1,(Points!R47-1)*0.25,""),"")</f>
        <v/>
      </c>
      <c r="R33" s="176" t="str">
        <f>IFERROR(IF('Adapted questions and answers'!$Q33=-1,(Points!S47-1)*0.25,""),"")</f>
        <v/>
      </c>
      <c r="S33" s="176" t="str">
        <f>IFERROR(IF('Adapted questions and answers'!$Q33=-1,(Points!T47-1)*0.25,""),"")</f>
        <v/>
      </c>
      <c r="T33" s="176" t="str">
        <f>IFERROR(IF('Adapted questions and answers'!$Q33=-1,(Points!U47-1)*0.25,""),"")</f>
        <v/>
      </c>
      <c r="U33" s="176" t="str">
        <f>IFERROR(IF('Adapted questions and answers'!$Q33=-1,(Points!V47-1)*0.25,""),"")</f>
        <v/>
      </c>
      <c r="V33" s="176" t="str">
        <f>IFERROR(IF('Adapted questions and answers'!$Q33=-1,(Points!W47-1)*0.25,""),"")</f>
        <v/>
      </c>
      <c r="W33" s="176" t="str">
        <f>IFERROR(IF('Adapted questions and answers'!$Q33=-1,(Points!X47-1)*0.25,""),"")</f>
        <v/>
      </c>
      <c r="X33" s="176" t="str">
        <f>IFERROR(IF('Adapted questions and answers'!$Q33=-1,(Points!Y47-1)*0.25,""),"")</f>
        <v/>
      </c>
      <c r="Y33" s="176" t="str">
        <f>IFERROR(IF('Adapted questions and answers'!$Q33=-1,(Points!Z47-1)*0.25,""),"")</f>
        <v/>
      </c>
      <c r="Z33" s="176" t="str">
        <f>IFERROR(IF('Adapted questions and answers'!$Q33=-1,(Points!AA47-1)*0.25,""),"")</f>
        <v/>
      </c>
    </row>
    <row r="34" spans="1:26" ht="14.25" customHeight="1">
      <c r="A34" s="176" t="s">
        <v>351</v>
      </c>
      <c r="B34" s="176" t="str">
        <f>IFERROR(IF('Adapted questions and answers'!$Q34=-1,(Points!C52-1)*0.25,""),"")</f>
        <v/>
      </c>
      <c r="C34" s="176" t="str">
        <f>IFERROR(IF('Adapted questions and answers'!$Q34=-1,(Points!D52-1)*0.25,""),"")</f>
        <v/>
      </c>
      <c r="D34" s="176" t="str">
        <f>IFERROR(IF('Adapted questions and answers'!$Q34=-1,(Points!E52-1)*0.25,""),"")</f>
        <v/>
      </c>
      <c r="E34" s="176" t="str">
        <f>IFERROR(IF('Adapted questions and answers'!$Q34=-1,(Points!F52-1)*0.25,""),"")</f>
        <v/>
      </c>
      <c r="F34" s="176" t="str">
        <f>IFERROR(IF('Adapted questions and answers'!$Q34=-1,(Points!G52-1)*0.25,""),"")</f>
        <v/>
      </c>
      <c r="G34" s="176" t="str">
        <f>IFERROR(IF('Adapted questions and answers'!$Q34=-1,(Points!H52-1)*0.25,""),"")</f>
        <v/>
      </c>
      <c r="H34" s="176" t="str">
        <f>IFERROR(IF('Adapted questions and answers'!$Q34=-1,(Points!I52-1)*0.25,""),"")</f>
        <v/>
      </c>
      <c r="I34" s="176" t="str">
        <f>IFERROR(IF('Adapted questions and answers'!$Q34=-1,(Points!J52-1)*0.25,""),"")</f>
        <v/>
      </c>
      <c r="J34" s="176" t="str">
        <f>IFERROR(IF('Adapted questions and answers'!$Q34=-1,(Points!K52-1)*0.25,""),"")</f>
        <v/>
      </c>
      <c r="K34" s="176" t="str">
        <f>IFERROR(IF('Adapted questions and answers'!$Q34=-1,(Points!L52-1)*0.25,""),"")</f>
        <v/>
      </c>
      <c r="L34" s="176" t="str">
        <f>IFERROR(IF('Adapted questions and answers'!$Q34=-1,(Points!M52-1)*0.25,""),"")</f>
        <v/>
      </c>
      <c r="M34" s="176" t="str">
        <f>IFERROR(IF('Adapted questions and answers'!$Q34=-1,(Points!N52-1)*0.25,""),"")</f>
        <v/>
      </c>
      <c r="N34" s="176" t="str">
        <f>IFERROR(IF('Adapted questions and answers'!$Q34=-1,(Points!O52-1)*0.25,""),"")</f>
        <v/>
      </c>
      <c r="O34" s="176" t="str">
        <f>IFERROR(IF('Adapted questions and answers'!$Q34=-1,(Points!P52-1)*0.25,""),"")</f>
        <v/>
      </c>
      <c r="P34" s="176" t="str">
        <f>IFERROR(IF('Adapted questions and answers'!$Q34=-1,(Points!Q52-1)*0.25,""),"")</f>
        <v/>
      </c>
      <c r="Q34" s="176" t="str">
        <f>IFERROR(IF('Adapted questions and answers'!$Q34=-1,(Points!R52-1)*0.25,""),"")</f>
        <v/>
      </c>
      <c r="R34" s="176" t="str">
        <f>IFERROR(IF('Adapted questions and answers'!$Q34=-1,(Points!S52-1)*0.25,""),"")</f>
        <v/>
      </c>
      <c r="S34" s="176" t="str">
        <f>IFERROR(IF('Adapted questions and answers'!$Q34=-1,(Points!T52-1)*0.25,""),"")</f>
        <v/>
      </c>
      <c r="T34" s="176" t="str">
        <f>IFERROR(IF('Adapted questions and answers'!$Q34=-1,(Points!U52-1)*0.25,""),"")</f>
        <v/>
      </c>
      <c r="U34" s="176" t="str">
        <f>IFERROR(IF('Adapted questions and answers'!$Q34=-1,(Points!V52-1)*0.25,""),"")</f>
        <v/>
      </c>
      <c r="V34" s="176" t="str">
        <f>IFERROR(IF('Adapted questions and answers'!$Q34=-1,(Points!W52-1)*0.25,""),"")</f>
        <v/>
      </c>
      <c r="W34" s="176" t="str">
        <f>IFERROR(IF('Adapted questions and answers'!$Q34=-1,(Points!X52-1)*0.25,""),"")</f>
        <v/>
      </c>
      <c r="X34" s="176" t="str">
        <f>IFERROR(IF('Adapted questions and answers'!$Q34=-1,(Points!Y52-1)*0.25,""),"")</f>
        <v/>
      </c>
      <c r="Y34" s="176" t="str">
        <f>IFERROR(IF('Adapted questions and answers'!$Q34=-1,(Points!Z52-1)*0.25,""),"")</f>
        <v/>
      </c>
      <c r="Z34" s="176" t="str">
        <f>IFERROR(IF('Adapted questions and answers'!$Q34=-1,(Points!AA52-1)*0.25,""),"")</f>
        <v/>
      </c>
    </row>
    <row r="35" spans="1:26" ht="14.25" customHeight="1">
      <c r="A35" s="176" t="s">
        <v>361</v>
      </c>
      <c r="B35" s="176" t="str">
        <f>IFERROR(IF('Adapted questions and answers'!$Q35=-1,(Points!C53-1)*0.25,""),"")</f>
        <v/>
      </c>
      <c r="C35" s="176" t="str">
        <f>IFERROR(IF('Adapted questions and answers'!$Q35=-1,(Points!D53-1)*0.25,""),"")</f>
        <v/>
      </c>
      <c r="D35" s="176" t="str">
        <f>IFERROR(IF('Adapted questions and answers'!$Q35=-1,(Points!E53-1)*0.25,""),"")</f>
        <v/>
      </c>
      <c r="E35" s="176" t="str">
        <f>IFERROR(IF('Adapted questions and answers'!$Q35=-1,(Points!F53-1)*0.25,""),"")</f>
        <v/>
      </c>
      <c r="F35" s="176" t="str">
        <f>IFERROR(IF('Adapted questions and answers'!$Q35=-1,(Points!G53-1)*0.25,""),"")</f>
        <v/>
      </c>
      <c r="G35" s="176" t="str">
        <f>IFERROR(IF('Adapted questions and answers'!$Q35=-1,(Points!H53-1)*0.25,""),"")</f>
        <v/>
      </c>
      <c r="H35" s="176" t="str">
        <f>IFERROR(IF('Adapted questions and answers'!$Q35=-1,(Points!I53-1)*0.25,""),"")</f>
        <v/>
      </c>
      <c r="I35" s="176" t="str">
        <f>IFERROR(IF('Adapted questions and answers'!$Q35=-1,(Points!J53-1)*0.25,""),"")</f>
        <v/>
      </c>
      <c r="J35" s="176" t="str">
        <f>IFERROR(IF('Adapted questions and answers'!$Q35=-1,(Points!K53-1)*0.25,""),"")</f>
        <v/>
      </c>
      <c r="K35" s="176" t="str">
        <f>IFERROR(IF('Adapted questions and answers'!$Q35=-1,(Points!L53-1)*0.25,""),"")</f>
        <v/>
      </c>
      <c r="L35" s="176" t="str">
        <f>IFERROR(IF('Adapted questions and answers'!$Q35=-1,(Points!M49-1)*0.25,""),"")</f>
        <v/>
      </c>
      <c r="M35" s="176" t="str">
        <f>IFERROR(IF('Adapted questions and answers'!$Q35=-1,(Points!N53-1)*0.25,""),"")</f>
        <v/>
      </c>
      <c r="N35" s="176" t="str">
        <f>IFERROR(IF('Adapted questions and answers'!$Q35=-1,(Points!O53-1)*0.25,""),"")</f>
        <v/>
      </c>
      <c r="O35" s="176" t="str">
        <f>IFERROR(IF('Adapted questions and answers'!$Q35=-1,(Points!P53-1)*0.25,""),"")</f>
        <v/>
      </c>
      <c r="P35" s="176" t="str">
        <f>IFERROR(IF('Adapted questions and answers'!$Q35=-1,(Points!Q53-1)*0.25,""),"")</f>
        <v/>
      </c>
      <c r="Q35" s="176" t="str">
        <f>IFERROR(IF('Adapted questions and answers'!$Q35=-1,(Points!R53-1)*0.25,""),"")</f>
        <v/>
      </c>
      <c r="R35" s="176" t="str">
        <f>IFERROR(IF('Adapted questions and answers'!$Q35=-1,(Points!S53-1)*0.25,""),"")</f>
        <v/>
      </c>
      <c r="S35" s="176" t="str">
        <f>IFERROR(IF('Adapted questions and answers'!$Q35=-1,(Points!T53-1)*0.25,""),"")</f>
        <v/>
      </c>
      <c r="T35" s="176" t="str">
        <f>IFERROR(IF('Adapted questions and answers'!$Q35=-1,(Points!U53-1)*0.25,""),"")</f>
        <v/>
      </c>
      <c r="U35" s="176" t="str">
        <f>IFERROR(IF('Adapted questions and answers'!$Q35=-1,(Points!V53-1)*0.25,""),"")</f>
        <v/>
      </c>
      <c r="V35" s="176" t="str">
        <f>IFERROR(IF('Adapted questions and answers'!$Q35=-1,(Points!W53-1)*0.25,""),"")</f>
        <v/>
      </c>
      <c r="W35" s="176" t="str">
        <f>IFERROR(IF('Adapted questions and answers'!$Q35=-1,(Points!X53-1)*0.25,""),"")</f>
        <v/>
      </c>
      <c r="X35" s="176" t="str">
        <f>IFERROR(IF('Adapted questions and answers'!$Q35=-1,(Points!Y53-1)*0.25,""),"")</f>
        <v/>
      </c>
      <c r="Y35" s="176" t="str">
        <f>IFERROR(IF('Adapted questions and answers'!$Q35=-1,(Points!Z53-1)*0.25,""),"")</f>
        <v/>
      </c>
      <c r="Z35" s="176" t="str">
        <f>IFERROR(IF('Adapted questions and answers'!$Q35=-1,(Points!AA53-1)*0.25,""),"")</f>
        <v/>
      </c>
    </row>
    <row r="36" spans="1:26" ht="14.25" customHeight="1">
      <c r="A36" s="176" t="s">
        <v>366</v>
      </c>
      <c r="B36" s="176" t="str">
        <f>IFERROR(IF('Adapted questions and answers'!$Q36=-1,(Points!C54-1)*0.25,""),"")</f>
        <v/>
      </c>
      <c r="C36" s="176" t="str">
        <f>IFERROR(IF('Adapted questions and answers'!$Q36=-1,(Points!D54-1)*0.25,""),"")</f>
        <v/>
      </c>
      <c r="D36" s="176" t="str">
        <f>IFERROR(IF('Adapted questions and answers'!$Q36=-1,(Points!E54-1)*0.25,""),"")</f>
        <v/>
      </c>
      <c r="E36" s="176" t="str">
        <f>IFERROR(IF('Adapted questions and answers'!$Q36=-1,(Points!F54-1)*0.25,""),"")</f>
        <v/>
      </c>
      <c r="F36" s="176" t="str">
        <f>IFERROR(IF('Adapted questions and answers'!$Q36=-1,(Points!G54-1)*0.25,""),"")</f>
        <v/>
      </c>
      <c r="G36" s="176" t="str">
        <f>IFERROR(IF('Adapted questions and answers'!$Q36=-1,(Points!H54-1)*0.25,""),"")</f>
        <v/>
      </c>
      <c r="H36" s="176" t="str">
        <f>IFERROR(IF('Adapted questions and answers'!$Q36=-1,(Points!I54-1)*0.25,""),"")</f>
        <v/>
      </c>
      <c r="I36" s="176" t="str">
        <f>IFERROR(IF('Adapted questions and answers'!$Q36=-1,(Points!J54-1)*0.25,""),"")</f>
        <v/>
      </c>
      <c r="J36" s="176" t="str">
        <f>IFERROR(IF('Adapted questions and answers'!$Q36=-1,(Points!K54-1)*0.25,""),"")</f>
        <v/>
      </c>
      <c r="K36" s="176" t="str">
        <f>IFERROR(IF('Adapted questions and answers'!$Q36=-1,(Points!L54-1)*0.25,""),"")</f>
        <v/>
      </c>
      <c r="L36" s="176" t="str">
        <f>IFERROR(IF('Adapted questions and answers'!$Q36=-1,(Points!M50-1)*0.25,""),"")</f>
        <v/>
      </c>
      <c r="M36" s="176" t="str">
        <f>IFERROR(IF('Adapted questions and answers'!$Q36=-1,(Points!N54-1)*0.25,""),"")</f>
        <v/>
      </c>
      <c r="N36" s="176" t="str">
        <f>IFERROR(IF('Adapted questions and answers'!$Q36=-1,(Points!O54-1)*0.25,""),"")</f>
        <v/>
      </c>
      <c r="O36" s="176" t="str">
        <f>IFERROR(IF('Adapted questions and answers'!$Q36=-1,(Points!P54-1)*0.25,""),"")</f>
        <v/>
      </c>
      <c r="P36" s="176" t="str">
        <f>IFERROR(IF('Adapted questions and answers'!$Q36=-1,(Points!Q54-1)*0.25,""),"")</f>
        <v/>
      </c>
      <c r="Q36" s="176" t="str">
        <f>IFERROR(IF('Adapted questions and answers'!$Q36=-1,(Points!R54-1)*0.25,""),"")</f>
        <v/>
      </c>
      <c r="R36" s="176" t="str">
        <f>IFERROR(IF('Adapted questions and answers'!$Q36=-1,(Points!S54-1)*0.25,""),"")</f>
        <v/>
      </c>
      <c r="S36" s="176" t="str">
        <f>IFERROR(IF('Adapted questions and answers'!$Q36=-1,(Points!T54-1)*0.25,""),"")</f>
        <v/>
      </c>
      <c r="T36" s="176" t="str">
        <f>IFERROR(IF('Adapted questions and answers'!$Q36=-1,(Points!U54-1)*0.25,""),"")</f>
        <v/>
      </c>
      <c r="U36" s="176" t="str">
        <f>IFERROR(IF('Adapted questions and answers'!$Q36=-1,(Points!V54-1)*0.25,""),"")</f>
        <v/>
      </c>
      <c r="V36" s="176" t="str">
        <f>IFERROR(IF('Adapted questions and answers'!$Q36=-1,(Points!W54-1)*0.25,""),"")</f>
        <v/>
      </c>
      <c r="W36" s="176" t="str">
        <f>IFERROR(IF('Adapted questions and answers'!$Q36=-1,(Points!X54-1)*0.25,""),"")</f>
        <v/>
      </c>
      <c r="X36" s="176" t="str">
        <f>IFERROR(IF('Adapted questions and answers'!$Q36=-1,(Points!Y54-1)*0.25,""),"")</f>
        <v/>
      </c>
      <c r="Y36" s="176" t="str">
        <f>IFERROR(IF('Adapted questions and answers'!$Q36=-1,(Points!Z54-1)*0.25,""),"")</f>
        <v/>
      </c>
      <c r="Z36" s="176" t="str">
        <f>IFERROR(IF('Adapted questions and answers'!$Q36=-1,(Points!AA54-1)*0.25,""),"")</f>
        <v/>
      </c>
    </row>
    <row r="37" spans="1:26" ht="14.25" customHeight="1">
      <c r="A37" s="176" t="s">
        <v>371</v>
      </c>
      <c r="B37" s="176" t="str">
        <f>IFERROR(IF('Adapted questions and answers'!$Q37=-1,(Points!C55-1)*0.25,""),"")</f>
        <v/>
      </c>
      <c r="C37" s="176" t="str">
        <f>IFERROR(IF('Adapted questions and answers'!$Q37=-1,(Points!D55-1)*0.25,""),"")</f>
        <v/>
      </c>
      <c r="D37" s="176" t="str">
        <f>IFERROR(IF('Adapted questions and answers'!$Q37=-1,(Points!E55-1)*0.25,""),"")</f>
        <v/>
      </c>
      <c r="E37" s="176" t="str">
        <f>IFERROR(IF('Adapted questions and answers'!$Q37=-1,(Points!F55-1)*0.25,""),"")</f>
        <v/>
      </c>
      <c r="F37" s="176" t="str">
        <f>IFERROR(IF('Adapted questions and answers'!$Q37=-1,(Points!G55-1)*0.25,""),"")</f>
        <v/>
      </c>
      <c r="G37" s="176" t="str">
        <f>IFERROR(IF('Adapted questions and answers'!$Q37=-1,(Points!H55-1)*0.25,""),"")</f>
        <v/>
      </c>
      <c r="H37" s="176" t="str">
        <f>IFERROR(IF('Adapted questions and answers'!$Q37=-1,(Points!I55-1)*0.25,""),"")</f>
        <v/>
      </c>
      <c r="I37" s="176" t="str">
        <f>IFERROR(IF('Adapted questions and answers'!$Q37=-1,(Points!J55-1)*0.25,""),"")</f>
        <v/>
      </c>
      <c r="J37" s="176" t="str">
        <f>IFERROR(IF('Adapted questions and answers'!$Q37=-1,(Points!K55-1)*0.25,""),"")</f>
        <v/>
      </c>
      <c r="K37" s="176" t="str">
        <f>IFERROR(IF('Adapted questions and answers'!$Q37=-1,(Points!L55-1)*0.25,""),"")</f>
        <v/>
      </c>
      <c r="L37" s="176" t="str">
        <f>IFERROR(IF('Adapted questions and answers'!$Q37=-1,(Points!M51-1)*0.25,""),"")</f>
        <v/>
      </c>
      <c r="M37" s="176" t="str">
        <f>IFERROR(IF('Adapted questions and answers'!$Q37=-1,(Points!N55-1)*0.25,""),"")</f>
        <v/>
      </c>
      <c r="N37" s="176" t="str">
        <f>IFERROR(IF('Adapted questions and answers'!$Q37=-1,(Points!O55-1)*0.25,""),"")</f>
        <v/>
      </c>
      <c r="O37" s="176" t="str">
        <f>IFERROR(IF('Adapted questions and answers'!$Q37=-1,(Points!P55-1)*0.25,""),"")</f>
        <v/>
      </c>
      <c r="P37" s="176" t="str">
        <f>IFERROR(IF('Adapted questions and answers'!$Q37=-1,(Points!Q55-1)*0.25,""),"")</f>
        <v/>
      </c>
      <c r="Q37" s="176" t="str">
        <f>IFERROR(IF('Adapted questions and answers'!$Q37=-1,(Points!R55-1)*0.25,""),"")</f>
        <v/>
      </c>
      <c r="R37" s="176" t="str">
        <f>IFERROR(IF('Adapted questions and answers'!$Q37=-1,(Points!S55-1)*0.25,""),"")</f>
        <v/>
      </c>
      <c r="S37" s="176" t="str">
        <f>IFERROR(IF('Adapted questions and answers'!$Q37=-1,(Points!T55-1)*0.25,""),"")</f>
        <v/>
      </c>
      <c r="T37" s="176" t="str">
        <f>IFERROR(IF('Adapted questions and answers'!$Q37=-1,(Points!U55-1)*0.25,""),"")</f>
        <v/>
      </c>
      <c r="U37" s="176" t="str">
        <f>IFERROR(IF('Adapted questions and answers'!$Q37=-1,(Points!V55-1)*0.25,""),"")</f>
        <v/>
      </c>
      <c r="V37" s="176" t="str">
        <f>IFERROR(IF('Adapted questions and answers'!$Q37=-1,(Points!W55-1)*0.25,""),"")</f>
        <v/>
      </c>
      <c r="W37" s="176" t="str">
        <f>IFERROR(IF('Adapted questions and answers'!$Q37=-1,(Points!X55-1)*0.25,""),"")</f>
        <v/>
      </c>
      <c r="X37" s="176" t="str">
        <f>IFERROR(IF('Adapted questions and answers'!$Q37=-1,(Points!Y55-1)*0.25,""),"")</f>
        <v/>
      </c>
      <c r="Y37" s="176" t="str">
        <f>IFERROR(IF('Adapted questions and answers'!$Q37=-1,(Points!Z55-1)*0.25,""),"")</f>
        <v/>
      </c>
      <c r="Z37" s="176" t="str">
        <f>IFERROR(IF('Adapted questions and answers'!$Q37=-1,(Points!AA55-1)*0.25,""),"")</f>
        <v/>
      </c>
    </row>
    <row r="38" spans="1:26" ht="14.25" customHeight="1">
      <c r="A38" s="176" t="s">
        <v>376</v>
      </c>
      <c r="B38" s="176" t="str">
        <f>IFERROR(IF('Adapted questions and answers'!$Q38=-1,(Points!C56-1)*0.25,""),"")</f>
        <v/>
      </c>
      <c r="C38" s="176" t="str">
        <f>IFERROR(IF('Adapted questions and answers'!$Q38=-1,(Points!D56-1)*0.25,""),"")</f>
        <v/>
      </c>
      <c r="D38" s="176" t="str">
        <f>IFERROR(IF('Adapted questions and answers'!$Q38=-1,(Points!E56-1)*0.25,""),"")</f>
        <v/>
      </c>
      <c r="E38" s="176" t="str">
        <f>IFERROR(IF('Adapted questions and answers'!$Q38=-1,(Points!F56-1)*0.25,""),"")</f>
        <v/>
      </c>
      <c r="F38" s="176" t="str">
        <f>IFERROR(IF('Adapted questions and answers'!$Q38=-1,(Points!G56-1)*0.25,""),"")</f>
        <v/>
      </c>
      <c r="G38" s="176" t="str">
        <f>IFERROR(IF('Adapted questions and answers'!$Q38=-1,(Points!H56-1)*0.25,""),"")</f>
        <v/>
      </c>
      <c r="H38" s="176" t="str">
        <f>IFERROR(IF('Adapted questions and answers'!$Q38=-1,(Points!I56-1)*0.25,""),"")</f>
        <v/>
      </c>
      <c r="I38" s="176" t="str">
        <f>IFERROR(IF('Adapted questions and answers'!$Q38=-1,(Points!J56-1)*0.25,""),"")</f>
        <v/>
      </c>
      <c r="J38" s="176" t="str">
        <f>IFERROR(IF('Adapted questions and answers'!$Q38=-1,(Points!K56-1)*0.25,""),"")</f>
        <v/>
      </c>
      <c r="K38" s="176" t="str">
        <f>IFERROR(IF('Adapted questions and answers'!$Q38=-1,(Points!L56-1)*0.25,""),"")</f>
        <v/>
      </c>
      <c r="L38" s="176" t="str">
        <f>IFERROR(IF('Adapted questions and answers'!$Q38=-1,(Points!M52-1)*0.25,""),"")</f>
        <v/>
      </c>
      <c r="M38" s="176" t="str">
        <f>IFERROR(IF('Adapted questions and answers'!$Q38=-1,(Points!N56-1)*0.25,""),"")</f>
        <v/>
      </c>
      <c r="N38" s="176" t="str">
        <f>IFERROR(IF('Adapted questions and answers'!$Q38=-1,(Points!O56-1)*0.25,""),"")</f>
        <v/>
      </c>
      <c r="O38" s="176" t="str">
        <f>IFERROR(IF('Adapted questions and answers'!$Q38=-1,(Points!P56-1)*0.25,""),"")</f>
        <v/>
      </c>
      <c r="P38" s="176" t="str">
        <f>IFERROR(IF('Adapted questions and answers'!$Q38=-1,(Points!Q56-1)*0.25,""),"")</f>
        <v/>
      </c>
      <c r="Q38" s="176" t="str">
        <f>IFERROR(IF('Adapted questions and answers'!$Q38=-1,(Points!R56-1)*0.25,""),"")</f>
        <v/>
      </c>
      <c r="R38" s="176" t="str">
        <f>IFERROR(IF('Adapted questions and answers'!$Q38=-1,(Points!S56-1)*0.25,""),"")</f>
        <v/>
      </c>
      <c r="S38" s="176" t="str">
        <f>IFERROR(IF('Adapted questions and answers'!$Q38=-1,(Points!T56-1)*0.25,""),"")</f>
        <v/>
      </c>
      <c r="T38" s="176" t="str">
        <f>IFERROR(IF('Adapted questions and answers'!$Q38=-1,(Points!U56-1)*0.25,""),"")</f>
        <v/>
      </c>
      <c r="U38" s="176" t="str">
        <f>IFERROR(IF('Adapted questions and answers'!$Q38=-1,(Points!V56-1)*0.25,""),"")</f>
        <v/>
      </c>
      <c r="V38" s="176" t="str">
        <f>IFERROR(IF('Adapted questions and answers'!$Q38=-1,(Points!W56-1)*0.25,""),"")</f>
        <v/>
      </c>
      <c r="W38" s="176" t="str">
        <f>IFERROR(IF('Adapted questions and answers'!$Q38=-1,(Points!X56-1)*0.25,""),"")</f>
        <v/>
      </c>
      <c r="X38" s="176" t="str">
        <f>IFERROR(IF('Adapted questions and answers'!$Q38=-1,(Points!Y56-1)*0.25,""),"")</f>
        <v/>
      </c>
      <c r="Y38" s="176" t="str">
        <f>IFERROR(IF('Adapted questions and answers'!$Q38=-1,(Points!Z56-1)*0.25,""),"")</f>
        <v/>
      </c>
      <c r="Z38" s="176" t="str">
        <f>IFERROR(IF('Adapted questions and answers'!$Q38=-1,(Points!AA56-1)*0.25,""),"")</f>
        <v/>
      </c>
    </row>
    <row r="39" spans="1:26" ht="14.25" customHeight="1">
      <c r="A39" s="176" t="s">
        <v>381</v>
      </c>
      <c r="B39" s="176" t="str">
        <f>IFERROR(IF('Adapted questions and answers'!$Q39=-1,(Points!C57-1)*0.25,""),"")</f>
        <v/>
      </c>
      <c r="C39" s="176" t="str">
        <f>IFERROR(IF('Adapted questions and answers'!$Q39=-1,(Points!D57-1)*0.25,""),"")</f>
        <v/>
      </c>
      <c r="D39" s="176" t="str">
        <f>IFERROR(IF('Adapted questions and answers'!$Q39=-1,(Points!E57-1)*0.25,""),"")</f>
        <v/>
      </c>
      <c r="E39" s="176" t="str">
        <f>IFERROR(IF('Adapted questions and answers'!$Q39=-1,(Points!F57-1)*0.25,""),"")</f>
        <v/>
      </c>
      <c r="F39" s="176" t="str">
        <f>IFERROR(IF('Adapted questions and answers'!$Q39=-1,(Points!G57-1)*0.25,""),"")</f>
        <v/>
      </c>
      <c r="G39" s="176" t="str">
        <f>IFERROR(IF('Adapted questions and answers'!$Q39=-1,(Points!H57-1)*0.25,""),"")</f>
        <v/>
      </c>
      <c r="H39" s="176" t="str">
        <f>IFERROR(IF('Adapted questions and answers'!$Q39=-1,(Points!I57-1)*0.25,""),"")</f>
        <v/>
      </c>
      <c r="I39" s="176" t="str">
        <f>IFERROR(IF('Adapted questions and answers'!$Q39=-1,(Points!J57-1)*0.25,""),"")</f>
        <v/>
      </c>
      <c r="J39" s="176" t="str">
        <f>IFERROR(IF('Adapted questions and answers'!$Q39=-1,(Points!K57-1)*0.25,""),"")</f>
        <v/>
      </c>
      <c r="K39" s="176" t="str">
        <f>IFERROR(IF('Adapted questions and answers'!$Q39=-1,(Points!L57-1)*0.25,""),"")</f>
        <v/>
      </c>
      <c r="L39" s="176" t="str">
        <f>IFERROR(IF('Adapted questions and answers'!$Q39=-1,(Points!M53-1)*0.25,""),"")</f>
        <v/>
      </c>
      <c r="M39" s="176" t="str">
        <f>IFERROR(IF('Adapted questions and answers'!$Q39=-1,(Points!N57-1)*0.25,""),"")</f>
        <v/>
      </c>
      <c r="N39" s="176" t="str">
        <f>IFERROR(IF('Adapted questions and answers'!$Q39=-1,(Points!O57-1)*0.25,""),"")</f>
        <v/>
      </c>
      <c r="O39" s="176" t="str">
        <f>IFERROR(IF('Adapted questions and answers'!$Q39=-1,(Points!P57-1)*0.25,""),"")</f>
        <v/>
      </c>
      <c r="P39" s="176" t="str">
        <f>IFERROR(IF('Adapted questions and answers'!$Q39=-1,(Points!Q57-1)*0.25,""),"")</f>
        <v/>
      </c>
      <c r="Q39" s="176" t="str">
        <f>IFERROR(IF('Adapted questions and answers'!$Q39=-1,(Points!R57-1)*0.25,""),"")</f>
        <v/>
      </c>
      <c r="R39" s="176" t="str">
        <f>IFERROR(IF('Adapted questions and answers'!$Q39=-1,(Points!S57-1)*0.25,""),"")</f>
        <v/>
      </c>
      <c r="S39" s="176" t="str">
        <f>IFERROR(IF('Adapted questions and answers'!$Q39=-1,(Points!T57-1)*0.25,""),"")</f>
        <v/>
      </c>
      <c r="T39" s="176" t="str">
        <f>IFERROR(IF('Adapted questions and answers'!$Q39=-1,(Points!U57-1)*0.25,""),"")</f>
        <v/>
      </c>
      <c r="U39" s="176" t="str">
        <f>IFERROR(IF('Adapted questions and answers'!$Q39=-1,(Points!V57-1)*0.25,""),"")</f>
        <v/>
      </c>
      <c r="V39" s="176" t="str">
        <f>IFERROR(IF('Adapted questions and answers'!$Q39=-1,(Points!W57-1)*0.25,""),"")</f>
        <v/>
      </c>
      <c r="W39" s="176" t="str">
        <f>IFERROR(IF('Adapted questions and answers'!$Q39=-1,(Points!X57-1)*0.25,""),"")</f>
        <v/>
      </c>
      <c r="X39" s="176" t="str">
        <f>IFERROR(IF('Adapted questions and answers'!$Q39=-1,(Points!Y57-1)*0.25,""),"")</f>
        <v/>
      </c>
      <c r="Y39" s="176" t="str">
        <f>IFERROR(IF('Adapted questions and answers'!$Q39=-1,(Points!Z57-1)*0.25,""),"")</f>
        <v/>
      </c>
      <c r="Z39" s="176" t="str">
        <f>IFERROR(IF('Adapted questions and answers'!$Q39=-1,(Points!AA57-1)*0.25,""),"")</f>
        <v/>
      </c>
    </row>
    <row r="40" spans="1:26" ht="14.25" customHeight="1">
      <c r="A40" s="176" t="s">
        <v>386</v>
      </c>
      <c r="B40" s="176" t="str">
        <f>IFERROR(IF('Adapted questions and answers'!$Q40=-1,(Points!C58-1)*0.25,""),"")</f>
        <v/>
      </c>
      <c r="C40" s="176" t="str">
        <f>IFERROR(IF('Adapted questions and answers'!$Q40=-1,(Points!D58-1)*0.25,""),"")</f>
        <v/>
      </c>
      <c r="D40" s="176" t="str">
        <f>IFERROR(IF('Adapted questions and answers'!$Q40=-1,(Points!E58-1)*0.25,""),"")</f>
        <v/>
      </c>
      <c r="E40" s="176" t="str">
        <f>IFERROR(IF('Adapted questions and answers'!$Q40=-1,(Points!F58-1)*0.25,""),"")</f>
        <v/>
      </c>
      <c r="F40" s="176" t="str">
        <f>IFERROR(IF('Adapted questions and answers'!$Q40=-1,(Points!G58-1)*0.25,""),"")</f>
        <v/>
      </c>
      <c r="G40" s="176" t="str">
        <f>IFERROR(IF('Adapted questions and answers'!$Q40=-1,(Points!H58-1)*0.25,""),"")</f>
        <v/>
      </c>
      <c r="H40" s="176" t="str">
        <f>IFERROR(IF('Adapted questions and answers'!$Q40=-1,(Points!I58-1)*0.25,""),"")</f>
        <v/>
      </c>
      <c r="I40" s="176" t="str">
        <f>IFERROR(IF('Adapted questions and answers'!$Q40=-1,(Points!J58-1)*0.25,""),"")</f>
        <v/>
      </c>
      <c r="J40" s="176" t="str">
        <f>IFERROR(IF('Adapted questions and answers'!$Q40=-1,(Points!K58-1)*0.25,""),"")</f>
        <v/>
      </c>
      <c r="K40" s="176" t="str">
        <f>IFERROR(IF('Adapted questions and answers'!$Q40=-1,(Points!L58-1)*0.25,""),"")</f>
        <v/>
      </c>
      <c r="L40" s="176" t="str">
        <f>IFERROR(IF('Adapted questions and answers'!$Q40=-1,(Points!M54-1)*0.25,""),"")</f>
        <v/>
      </c>
      <c r="M40" s="176" t="str">
        <f>IFERROR(IF('Adapted questions and answers'!$Q40=-1,(Points!N58-1)*0.25,""),"")</f>
        <v/>
      </c>
      <c r="N40" s="176" t="str">
        <f>IFERROR(IF('Adapted questions and answers'!$Q40=-1,(Points!O58-1)*0.25,""),"")</f>
        <v/>
      </c>
      <c r="O40" s="176" t="str">
        <f>IFERROR(IF('Adapted questions and answers'!$Q40=-1,(Points!P58-1)*0.25,""),"")</f>
        <v/>
      </c>
      <c r="P40" s="176" t="str">
        <f>IFERROR(IF('Adapted questions and answers'!$Q40=-1,(Points!Q58-1)*0.25,""),"")</f>
        <v/>
      </c>
      <c r="Q40" s="176" t="str">
        <f>IFERROR(IF('Adapted questions and answers'!$Q40=-1,(Points!R58-1)*0.25,""),"")</f>
        <v/>
      </c>
      <c r="R40" s="176" t="str">
        <f>IFERROR(IF('Adapted questions and answers'!$Q40=-1,(Points!S58-1)*0.25,""),"")</f>
        <v/>
      </c>
      <c r="S40" s="176" t="str">
        <f>IFERROR(IF('Adapted questions and answers'!$Q40=-1,(Points!T58-1)*0.25,""),"")</f>
        <v/>
      </c>
      <c r="T40" s="176" t="str">
        <f>IFERROR(IF('Adapted questions and answers'!$Q40=-1,(Points!U58-1)*0.25,""),"")</f>
        <v/>
      </c>
      <c r="U40" s="176" t="str">
        <f>IFERROR(IF('Adapted questions and answers'!$Q40=-1,(Points!V58-1)*0.25,""),"")</f>
        <v/>
      </c>
      <c r="V40" s="176" t="str">
        <f>IFERROR(IF('Adapted questions and answers'!$Q40=-1,(Points!W58-1)*0.25,""),"")</f>
        <v/>
      </c>
      <c r="W40" s="176" t="str">
        <f>IFERROR(IF('Adapted questions and answers'!$Q40=-1,(Points!X58-1)*0.25,""),"")</f>
        <v/>
      </c>
      <c r="X40" s="176" t="str">
        <f>IFERROR(IF('Adapted questions and answers'!$Q40=-1,(Points!Y58-1)*0.25,""),"")</f>
        <v/>
      </c>
      <c r="Y40" s="176" t="str">
        <f>IFERROR(IF('Adapted questions and answers'!$Q40=-1,(Points!Z58-1)*0.25,""),"")</f>
        <v/>
      </c>
      <c r="Z40" s="176" t="str">
        <f>IFERROR(IF('Adapted questions and answers'!$Q40=-1,(Points!AA58-1)*0.25,""),"")</f>
        <v/>
      </c>
    </row>
    <row r="41" spans="1:26" ht="14.25" customHeight="1">
      <c r="A41" s="176" t="s">
        <v>391</v>
      </c>
      <c r="B41" s="176" t="str">
        <f>IFERROR(IF('Adapted questions and answers'!$Q41=-1,(Points!C59-1)*0.25,""),"")</f>
        <v/>
      </c>
      <c r="C41" s="176" t="str">
        <f>IFERROR(IF('Adapted questions and answers'!$Q41=-1,(Points!D59-1)*0.25,""),"")</f>
        <v/>
      </c>
      <c r="D41" s="176" t="str">
        <f>IFERROR(IF('Adapted questions and answers'!$Q41=-1,(Points!E59-1)*0.25,""),"")</f>
        <v/>
      </c>
      <c r="E41" s="176" t="str">
        <f>IFERROR(IF('Adapted questions and answers'!$Q41=-1,(Points!F59-1)*0.25,""),"")</f>
        <v/>
      </c>
      <c r="F41" s="176" t="str">
        <f>IFERROR(IF('Adapted questions and answers'!$Q41=-1,(Points!G59-1)*0.25,""),"")</f>
        <v/>
      </c>
      <c r="G41" s="176" t="str">
        <f>IFERROR(IF('Adapted questions and answers'!$Q41=-1,(Points!H59-1)*0.25,""),"")</f>
        <v/>
      </c>
      <c r="H41" s="176" t="str">
        <f>IFERROR(IF('Adapted questions and answers'!$Q41=-1,(Points!I59-1)*0.25,""),"")</f>
        <v/>
      </c>
      <c r="I41" s="176" t="str">
        <f>IFERROR(IF('Adapted questions and answers'!$Q41=-1,(Points!J59-1)*0.25,""),"")</f>
        <v/>
      </c>
      <c r="J41" s="176" t="str">
        <f>IFERROR(IF('Adapted questions and answers'!$Q41=-1,(Points!K59-1)*0.25,""),"")</f>
        <v/>
      </c>
      <c r="K41" s="176" t="str">
        <f>IFERROR(IF('Adapted questions and answers'!$Q41=-1,(Points!L59-1)*0.25,""),"")</f>
        <v/>
      </c>
      <c r="L41" s="176" t="str">
        <f>IFERROR(IF('Adapted questions and answers'!$Q41=-1,(Points!M55-1)*0.25,""),"")</f>
        <v/>
      </c>
      <c r="M41" s="176" t="str">
        <f>IFERROR(IF('Adapted questions and answers'!$Q41=-1,(Points!N59-1)*0.25,""),"")</f>
        <v/>
      </c>
      <c r="N41" s="176" t="str">
        <f>IFERROR(IF('Adapted questions and answers'!$Q41=-1,(Points!O59-1)*0.25,""),"")</f>
        <v/>
      </c>
      <c r="O41" s="176" t="str">
        <f>IFERROR(IF('Adapted questions and answers'!$Q41=-1,(Points!P59-1)*0.25,""),"")</f>
        <v/>
      </c>
      <c r="P41" s="176" t="str">
        <f>IFERROR(IF('Adapted questions and answers'!$Q41=-1,(Points!Q59-1)*0.25,""),"")</f>
        <v/>
      </c>
      <c r="Q41" s="176" t="str">
        <f>IFERROR(IF('Adapted questions and answers'!$Q41=-1,(Points!R59-1)*0.25,""),"")</f>
        <v/>
      </c>
      <c r="R41" s="176" t="str">
        <f>IFERROR(IF('Adapted questions and answers'!$Q41=-1,(Points!S59-1)*0.25,""),"")</f>
        <v/>
      </c>
      <c r="S41" s="176" t="str">
        <f>IFERROR(IF('Adapted questions and answers'!$Q41=-1,(Points!T59-1)*0.25,""),"")</f>
        <v/>
      </c>
      <c r="T41" s="176" t="str">
        <f>IFERROR(IF('Adapted questions and answers'!$Q41=-1,(Points!U59-1)*0.25,""),"")</f>
        <v/>
      </c>
      <c r="U41" s="176" t="str">
        <f>IFERROR(IF('Adapted questions and answers'!$Q41=-1,(Points!V59-1)*0.25,""),"")</f>
        <v/>
      </c>
      <c r="V41" s="176" t="str">
        <f>IFERROR(IF('Adapted questions and answers'!$Q41=-1,(Points!W59-1)*0.25,""),"")</f>
        <v/>
      </c>
      <c r="W41" s="176" t="str">
        <f>IFERROR(IF('Adapted questions and answers'!$Q41=-1,(Points!X59-1)*0.25,""),"")</f>
        <v/>
      </c>
      <c r="X41" s="176" t="str">
        <f>IFERROR(IF('Adapted questions and answers'!$Q41=-1,(Points!Y59-1)*0.25,""),"")</f>
        <v/>
      </c>
      <c r="Y41" s="176" t="str">
        <f>IFERROR(IF('Adapted questions and answers'!$Q41=-1,(Points!Z59-1)*0.25,""),"")</f>
        <v/>
      </c>
      <c r="Z41" s="176" t="str">
        <f>IFERROR(IF('Adapted questions and answers'!$Q41=-1,(Points!AA59-1)*0.25,""),"")</f>
        <v/>
      </c>
    </row>
    <row r="42" spans="1:26" ht="14.25" customHeight="1"/>
    <row r="43" spans="1:26" ht="14.25" customHeight="1">
      <c r="A43" s="176" t="s">
        <v>423</v>
      </c>
      <c r="B43" s="176" t="str">
        <f>'A. Legal status'!C$1</f>
        <v>Patent 1</v>
      </c>
      <c r="C43" s="176" t="str">
        <f>'A. Legal status'!D$1</f>
        <v>Patent 2</v>
      </c>
      <c r="D43" s="176" t="str">
        <f>'A. Legal status'!E$1</f>
        <v>Patent 3</v>
      </c>
      <c r="E43" s="176" t="str">
        <f>'A. Legal status'!F$1</f>
        <v>Patent 4</v>
      </c>
      <c r="F43" s="176" t="str">
        <f>'A. Legal status'!G$1</f>
        <v>Patent 5</v>
      </c>
      <c r="G43" s="176" t="str">
        <f>'A. Legal status'!H$1</f>
        <v>Patent 6</v>
      </c>
      <c r="H43" s="176" t="str">
        <f>'A. Legal status'!I$1</f>
        <v>Patent 7</v>
      </c>
      <c r="I43" s="176" t="str">
        <f>'A. Legal status'!J$1</f>
        <v>Patent 8</v>
      </c>
      <c r="J43" s="176" t="str">
        <f>'A. Legal status'!K$1</f>
        <v>Patent 9</v>
      </c>
      <c r="K43" s="176" t="str">
        <f>'A. Legal status'!L$1</f>
        <v>Patent 10</v>
      </c>
      <c r="L43" s="176" t="str">
        <f>'A. Legal status'!M$1</f>
        <v>Patent 11</v>
      </c>
      <c r="M43" s="176" t="str">
        <f>'A. Legal status'!N$1</f>
        <v>Patent 12</v>
      </c>
      <c r="N43" s="176" t="str">
        <f>'A. Legal status'!O$1</f>
        <v>Patent 13</v>
      </c>
      <c r="O43" s="176" t="str">
        <f>'A. Legal status'!P$1</f>
        <v>Patent 14</v>
      </c>
      <c r="P43" s="176" t="str">
        <f>'A. Legal status'!Q$1</f>
        <v>Patent 15</v>
      </c>
      <c r="Q43" s="176" t="str">
        <f>'A. Legal status'!R$1</f>
        <v>Patent 16</v>
      </c>
      <c r="R43" s="176" t="str">
        <f>'A. Legal status'!S$1</f>
        <v>Patent 17</v>
      </c>
      <c r="S43" s="176" t="str">
        <f>'A. Legal status'!T$1</f>
        <v>Patent 18</v>
      </c>
      <c r="T43" s="176" t="str">
        <f>'A. Legal status'!U$1</f>
        <v>Patent 19</v>
      </c>
      <c r="U43" s="176" t="str">
        <f>'A. Legal status'!V$1</f>
        <v>Patent 20</v>
      </c>
      <c r="V43" s="176" t="str">
        <f>'A. Legal status'!W$1</f>
        <v>Patent 21</v>
      </c>
      <c r="W43" s="176" t="str">
        <f>'A. Legal status'!X$1</f>
        <v>Patent 22</v>
      </c>
      <c r="X43" s="176" t="str">
        <f>'A. Legal status'!Y$1</f>
        <v>Patent 23</v>
      </c>
      <c r="Y43" s="176" t="str">
        <f>'A. Legal status'!Z$1</f>
        <v>Patent 24</v>
      </c>
      <c r="Z43" s="176" t="str">
        <f>'A. Legal status'!AA$1</f>
        <v>Patent 25</v>
      </c>
    </row>
    <row r="44" spans="1:26" ht="14.25" customHeight="1">
      <c r="A44" s="176" t="s">
        <v>35</v>
      </c>
      <c r="B44" s="176">
        <f>IFERROR(IF('Adapted questions and answers'!$O2=1,(5-Points!C4)*-0.25,""),"")</f>
        <v>-0.75</v>
      </c>
      <c r="C44" s="176">
        <f>IFERROR(IF('Adapted questions and answers'!$O2=1,(5-Points!D4)*-0.25,""),"")</f>
        <v>-1</v>
      </c>
      <c r="D44" s="176" t="str">
        <f>IFERROR(IF('Adapted questions and answers'!$O2=1,(5-Points!E4)*-0.25,""),"")</f>
        <v/>
      </c>
      <c r="E44" s="176" t="str">
        <f>IFERROR(IF('Adapted questions and answers'!$O2=1,(5-Points!F4)*-0.25,""),"")</f>
        <v/>
      </c>
      <c r="F44" s="176" t="str">
        <f>IFERROR(IF('Adapted questions and answers'!$O2=1,(5-Points!G4)*-0.25,""),"")</f>
        <v/>
      </c>
      <c r="G44" s="176" t="str">
        <f>IFERROR(IF('Adapted questions and answers'!$O2=1,(5-Points!H4)*-0.25,""),"")</f>
        <v/>
      </c>
      <c r="H44" s="176" t="str">
        <f>IFERROR(IF('Adapted questions and answers'!$O2=1,(5-Points!I4)*-0.25,""),"")</f>
        <v/>
      </c>
      <c r="I44" s="176" t="str">
        <f>IFERROR(IF('Adapted questions and answers'!$O2=1,(5-Points!J4)*-0.25,""),"")</f>
        <v/>
      </c>
      <c r="J44" s="176" t="str">
        <f>IFERROR(IF('Adapted questions and answers'!$O2=1,(5-Points!K4)*-0.25,""),"")</f>
        <v/>
      </c>
      <c r="K44" s="176" t="str">
        <f>IFERROR(IF('Adapted questions and answers'!$O2=1,(5-Points!L4)*-0.25,""),"")</f>
        <v/>
      </c>
      <c r="L44" s="176" t="str">
        <f>IFERROR(IF('Adapted questions and answers'!$O2=1,(5-Points!M4)*-0.25,""),"")</f>
        <v/>
      </c>
      <c r="M44" s="176" t="str">
        <f>IFERROR(IF('Adapted questions and answers'!$O2=1,(5-Points!N4)*-0.25,""),"")</f>
        <v/>
      </c>
      <c r="N44" s="176" t="str">
        <f>IFERROR(IF('Adapted questions and answers'!$O2=1,(5-Points!O4)*-0.25,""),"")</f>
        <v/>
      </c>
      <c r="O44" s="176" t="str">
        <f>IFERROR(IF('Adapted questions and answers'!$O2=1,(5-Points!P4)*-0.25,""),"")</f>
        <v/>
      </c>
      <c r="P44" s="176" t="str">
        <f>IFERROR(IF('Adapted questions and answers'!$O2=1,(5-Points!Q4)*-0.25,""),"")</f>
        <v/>
      </c>
      <c r="Q44" s="176" t="str">
        <f>IFERROR(IF('Adapted questions and answers'!$O2=1,(5-Points!R4)*-0.25,""),"")</f>
        <v/>
      </c>
      <c r="R44" s="176" t="str">
        <f>IFERROR(IF('Adapted questions and answers'!$O2=1,(5-Points!S4)*-0.25,""),"")</f>
        <v/>
      </c>
      <c r="S44" s="176" t="str">
        <f>IFERROR(IF('Adapted questions and answers'!$O2=1,(5-Points!T4)*-0.25,""),"")</f>
        <v/>
      </c>
      <c r="T44" s="176" t="str">
        <f>IFERROR(IF('Adapted questions and answers'!$O2=1,(5-Points!U4)*-0.25,""),"")</f>
        <v/>
      </c>
      <c r="U44" s="176" t="str">
        <f>IFERROR(IF('Adapted questions and answers'!$O2=1,(5-Points!V4)*-0.25,""),"")</f>
        <v/>
      </c>
      <c r="V44" s="176" t="str">
        <f>IFERROR(IF('Adapted questions and answers'!$O2=1,(5-Points!W4)*-0.25,""),"")</f>
        <v/>
      </c>
      <c r="W44" s="176" t="str">
        <f>IFERROR(IF('Adapted questions and answers'!$O2=1,(5-Points!X4)*-0.25,""),"")</f>
        <v/>
      </c>
      <c r="X44" s="176" t="str">
        <f>IFERROR(IF('Adapted questions and answers'!$O2=1,(5-Points!Y4)*-0.25,""),"")</f>
        <v/>
      </c>
      <c r="Y44" s="176" t="str">
        <f>IFERROR(IF('Adapted questions and answers'!$O2=1,(5-Points!Z4)*-0.25,""),"")</f>
        <v/>
      </c>
      <c r="Z44" s="176" t="str">
        <f>IFERROR(IF('Adapted questions and answers'!$O2=1,(5-Points!AA4)*-0.25,""),"")</f>
        <v/>
      </c>
    </row>
    <row r="45" spans="1:26" ht="14.25" customHeight="1">
      <c r="A45" s="176" t="s">
        <v>46</v>
      </c>
      <c r="B45" s="176">
        <f>IFERROR(IF('Adapted questions and answers'!$O3=1,(5-Points!C5)*-0.25,""),"")</f>
        <v>-0.5</v>
      </c>
      <c r="C45" s="176">
        <f>IFERROR(IF('Adapted questions and answers'!$O3=1,(5-Points!D5)*-0.25,""),"")</f>
        <v>-0.75</v>
      </c>
      <c r="D45" s="176" t="str">
        <f>IFERROR(IF('Adapted questions and answers'!$O3=1,(5-Points!E5)*-0.25,""),"")</f>
        <v/>
      </c>
      <c r="E45" s="176" t="str">
        <f>IFERROR(IF('Adapted questions and answers'!$O3=1,(5-Points!F5)*-0.25,""),"")</f>
        <v/>
      </c>
      <c r="F45" s="176" t="str">
        <f>IFERROR(IF('Adapted questions and answers'!$O3=1,(5-Points!G5)*-0.25,""),"")</f>
        <v/>
      </c>
      <c r="G45" s="176" t="str">
        <f>IFERROR(IF('Adapted questions and answers'!$O3=1,(5-Points!H5)*-0.25,""),"")</f>
        <v/>
      </c>
      <c r="H45" s="176" t="str">
        <f>IFERROR(IF('Adapted questions and answers'!$O3=1,(5-Points!I5)*-0.25,""),"")</f>
        <v/>
      </c>
      <c r="I45" s="176" t="str">
        <f>IFERROR(IF('Adapted questions and answers'!$O3=1,(5-Points!J5)*-0.25,""),"")</f>
        <v/>
      </c>
      <c r="J45" s="176" t="str">
        <f>IFERROR(IF('Adapted questions and answers'!$O3=1,(5-Points!K5)*-0.25,""),"")</f>
        <v/>
      </c>
      <c r="K45" s="176" t="str">
        <f>IFERROR(IF('Adapted questions and answers'!$O3=1,(5-Points!L5)*-0.25,""),"")</f>
        <v/>
      </c>
      <c r="L45" s="176" t="str">
        <f>IFERROR(IF('Adapted questions and answers'!$O3=1,(5-Points!M5)*-0.25,""),"")</f>
        <v/>
      </c>
      <c r="M45" s="176" t="str">
        <f>IFERROR(IF('Adapted questions and answers'!$O3=1,(5-Points!N5)*-0.25,""),"")</f>
        <v/>
      </c>
      <c r="N45" s="176" t="str">
        <f>IFERROR(IF('Adapted questions and answers'!$O3=1,(5-Points!O5)*-0.25,""),"")</f>
        <v/>
      </c>
      <c r="O45" s="176" t="str">
        <f>IFERROR(IF('Adapted questions and answers'!$O3=1,(5-Points!P5)*-0.25,""),"")</f>
        <v/>
      </c>
      <c r="P45" s="176" t="str">
        <f>IFERROR(IF('Adapted questions and answers'!$O3=1,(5-Points!Q5)*-0.25,""),"")</f>
        <v/>
      </c>
      <c r="Q45" s="176" t="str">
        <f>IFERROR(IF('Adapted questions and answers'!$O3=1,(5-Points!R5)*-0.25,""),"")</f>
        <v/>
      </c>
      <c r="R45" s="176" t="str">
        <f>IFERROR(IF('Adapted questions and answers'!$O3=1,(5-Points!S5)*-0.25,""),"")</f>
        <v/>
      </c>
      <c r="S45" s="176" t="str">
        <f>IFERROR(IF('Adapted questions and answers'!$O3=1,(5-Points!T5)*-0.25,""),"")</f>
        <v/>
      </c>
      <c r="T45" s="176" t="str">
        <f>IFERROR(IF('Adapted questions and answers'!$O3=1,(5-Points!U5)*-0.25,""),"")</f>
        <v/>
      </c>
      <c r="U45" s="176" t="str">
        <f>IFERROR(IF('Adapted questions and answers'!$O3=1,(5-Points!V5)*-0.25,""),"")</f>
        <v/>
      </c>
      <c r="V45" s="176" t="str">
        <f>IFERROR(IF('Adapted questions and answers'!$O3=1,(5-Points!W5)*-0.25,""),"")</f>
        <v/>
      </c>
      <c r="W45" s="176" t="str">
        <f>IFERROR(IF('Adapted questions and answers'!$O3=1,(5-Points!X5)*-0.25,""),"")</f>
        <v/>
      </c>
      <c r="X45" s="176" t="str">
        <f>IFERROR(IF('Adapted questions and answers'!$O3=1,(5-Points!Y5)*-0.25,""),"")</f>
        <v/>
      </c>
      <c r="Y45" s="176" t="str">
        <f>IFERROR(IF('Adapted questions and answers'!$O3=1,(5-Points!Z5)*-0.25,""),"")</f>
        <v/>
      </c>
      <c r="Z45" s="176" t="str">
        <f>IFERROR(IF('Adapted questions and answers'!$O3=1,(5-Points!AA5)*-0.25,""),"")</f>
        <v/>
      </c>
    </row>
    <row r="46" spans="1:26" ht="14.25" customHeight="1">
      <c r="A46" s="176" t="s">
        <v>56</v>
      </c>
      <c r="B46" s="176">
        <f>IFERROR(IF('Adapted questions and answers'!$O4=1,(5-Points!C6)*-0.25,""),"")</f>
        <v>0</v>
      </c>
      <c r="C46" s="176">
        <f>IFERROR(IF('Adapted questions and answers'!$O4=1,(5-Points!D6)*-0.25,""),"")</f>
        <v>-0.75</v>
      </c>
      <c r="D46" s="176" t="str">
        <f>IFERROR(IF('Adapted questions and answers'!$O4=1,(5-Points!E6)*-0.25,""),"")</f>
        <v/>
      </c>
      <c r="E46" s="176" t="str">
        <f>IFERROR(IF('Adapted questions and answers'!$O4=1,(5-Points!F6)*-0.25,""),"")</f>
        <v/>
      </c>
      <c r="F46" s="176" t="str">
        <f>IFERROR(IF('Adapted questions and answers'!$O4=1,(5-Points!G6)*-0.25,""),"")</f>
        <v/>
      </c>
      <c r="G46" s="176" t="str">
        <f>IFERROR(IF('Adapted questions and answers'!$O4=1,(5-Points!H6)*-0.25,""),"")</f>
        <v/>
      </c>
      <c r="H46" s="176" t="str">
        <f>IFERROR(IF('Adapted questions and answers'!$O4=1,(5-Points!I6)*-0.25,""),"")</f>
        <v/>
      </c>
      <c r="I46" s="176" t="str">
        <f>IFERROR(IF('Adapted questions and answers'!$O4=1,(5-Points!J6)*-0.25,""),"")</f>
        <v/>
      </c>
      <c r="J46" s="176" t="str">
        <f>IFERROR(IF('Adapted questions and answers'!$O4=1,(5-Points!K6)*-0.25,""),"")</f>
        <v/>
      </c>
      <c r="K46" s="176" t="str">
        <f>IFERROR(IF('Adapted questions and answers'!$O4=1,(5-Points!L6)*-0.25,""),"")</f>
        <v/>
      </c>
      <c r="L46" s="176" t="str">
        <f>IFERROR(IF('Adapted questions and answers'!$O4=1,(5-Points!M6)*-0.25,""),"")</f>
        <v/>
      </c>
      <c r="M46" s="176" t="str">
        <f>IFERROR(IF('Adapted questions and answers'!$O4=1,(5-Points!N6)*-0.25,""),"")</f>
        <v/>
      </c>
      <c r="N46" s="176" t="str">
        <f>IFERROR(IF('Adapted questions and answers'!$O4=1,(5-Points!O6)*-0.25,""),"")</f>
        <v/>
      </c>
      <c r="O46" s="176" t="str">
        <f>IFERROR(IF('Adapted questions and answers'!$O4=1,(5-Points!P6)*-0.25,""),"")</f>
        <v/>
      </c>
      <c r="P46" s="176" t="str">
        <f>IFERROR(IF('Adapted questions and answers'!$O4=1,(5-Points!Q6)*-0.25,""),"")</f>
        <v/>
      </c>
      <c r="Q46" s="176" t="str">
        <f>IFERROR(IF('Adapted questions and answers'!$O4=1,(5-Points!R6)*-0.25,""),"")</f>
        <v/>
      </c>
      <c r="R46" s="176" t="str">
        <f>IFERROR(IF('Adapted questions and answers'!$O4=1,(5-Points!S6)*-0.25,""),"")</f>
        <v/>
      </c>
      <c r="S46" s="176" t="str">
        <f>IFERROR(IF('Adapted questions and answers'!$O4=1,(5-Points!T6)*-0.25,""),"")</f>
        <v/>
      </c>
      <c r="T46" s="176" t="str">
        <f>IFERROR(IF('Adapted questions and answers'!$O4=1,(5-Points!U6)*-0.25,""),"")</f>
        <v/>
      </c>
      <c r="U46" s="176" t="str">
        <f>IFERROR(IF('Adapted questions and answers'!$O4=1,(5-Points!V6)*-0.25,""),"")</f>
        <v/>
      </c>
      <c r="V46" s="176" t="str">
        <f>IFERROR(IF('Adapted questions and answers'!$O4=1,(5-Points!W6)*-0.25,""),"")</f>
        <v/>
      </c>
      <c r="W46" s="176" t="str">
        <f>IFERROR(IF('Adapted questions and answers'!$O4=1,(5-Points!X6)*-0.25,""),"")</f>
        <v/>
      </c>
      <c r="X46" s="176" t="str">
        <f>IFERROR(IF('Adapted questions and answers'!$O4=1,(5-Points!Y6)*-0.25,""),"")</f>
        <v/>
      </c>
      <c r="Y46" s="176" t="str">
        <f>IFERROR(IF('Adapted questions and answers'!$O4=1,(5-Points!Z6)*-0.25,""),"")</f>
        <v/>
      </c>
      <c r="Z46" s="176" t="str">
        <f>IFERROR(IF('Adapted questions and answers'!$O4=1,(5-Points!AA6)*-0.25,""),"")</f>
        <v/>
      </c>
    </row>
    <row r="47" spans="1:26" ht="14.25" customHeight="1">
      <c r="A47" s="176" t="s">
        <v>66</v>
      </c>
      <c r="B47" s="176" t="str">
        <f>IFERROR(IF('Adapted questions and answers'!$O5=1,(5-Points!C7)*-0.25,""),"")</f>
        <v/>
      </c>
      <c r="C47" s="176" t="str">
        <f>IFERROR(IF('Adapted questions and answers'!$O5=1,(5-Points!D7)*-0.25,""),"")</f>
        <v/>
      </c>
      <c r="D47" s="176" t="str">
        <f>IFERROR(IF('Adapted questions and answers'!$O5=1,(5-Points!E7)*-0.25,""),"")</f>
        <v/>
      </c>
      <c r="E47" s="176" t="str">
        <f>IFERROR(IF('Adapted questions and answers'!$O5=1,(5-Points!F7)*-0.25,""),"")</f>
        <v/>
      </c>
      <c r="F47" s="176" t="str">
        <f>IFERROR(IF('Adapted questions and answers'!$O5=1,(5-Points!G7)*-0.25,""),"")</f>
        <v/>
      </c>
      <c r="G47" s="176" t="str">
        <f>IFERROR(IF('Adapted questions and answers'!$O5=1,(5-Points!H7)*-0.25,""),"")</f>
        <v/>
      </c>
      <c r="H47" s="176" t="str">
        <f>IFERROR(IF('Adapted questions and answers'!$O5=1,(5-Points!I7)*-0.25,""),"")</f>
        <v/>
      </c>
      <c r="I47" s="176" t="str">
        <f>IFERROR(IF('Adapted questions and answers'!$O5=1,(5-Points!J7)*-0.25,""),"")</f>
        <v/>
      </c>
      <c r="J47" s="176" t="str">
        <f>IFERROR(IF('Adapted questions and answers'!$O5=1,(5-Points!K7)*-0.25,""),"")</f>
        <v/>
      </c>
      <c r="K47" s="176" t="str">
        <f>IFERROR(IF('Adapted questions and answers'!$O5=1,(5-Points!L7)*-0.25,""),"")</f>
        <v/>
      </c>
      <c r="L47" s="176" t="str">
        <f>IFERROR(IF('Adapted questions and answers'!$O5=1,(5-Points!M7)*-0.25,""),"")</f>
        <v/>
      </c>
      <c r="M47" s="176" t="str">
        <f>IFERROR(IF('Adapted questions and answers'!$O5=1,(5-Points!N7)*-0.25,""),"")</f>
        <v/>
      </c>
      <c r="N47" s="176" t="str">
        <f>IFERROR(IF('Adapted questions and answers'!$O5=1,(5-Points!O7)*-0.25,""),"")</f>
        <v/>
      </c>
      <c r="O47" s="176" t="str">
        <f>IFERROR(IF('Adapted questions and answers'!$O5=1,(5-Points!P7)*-0.25,""),"")</f>
        <v/>
      </c>
      <c r="P47" s="176" t="str">
        <f>IFERROR(IF('Adapted questions and answers'!$O5=1,(5-Points!Q7)*-0.25,""),"")</f>
        <v/>
      </c>
      <c r="Q47" s="176" t="str">
        <f>IFERROR(IF('Adapted questions and answers'!$O5=1,(5-Points!R7)*-0.25,""),"")</f>
        <v/>
      </c>
      <c r="R47" s="176" t="str">
        <f>IFERROR(IF('Adapted questions and answers'!$O5=1,(5-Points!S7)*-0.25,""),"")</f>
        <v/>
      </c>
      <c r="S47" s="176" t="str">
        <f>IFERROR(IF('Adapted questions and answers'!$O5=1,(5-Points!T7)*-0.25,""),"")</f>
        <v/>
      </c>
      <c r="T47" s="176" t="str">
        <f>IFERROR(IF('Adapted questions and answers'!$O5=1,(5-Points!U7)*-0.25,""),"")</f>
        <v/>
      </c>
      <c r="U47" s="176" t="str">
        <f>IFERROR(IF('Adapted questions and answers'!$O5=1,(5-Points!V7)*-0.25,""),"")</f>
        <v/>
      </c>
      <c r="V47" s="176" t="str">
        <f>IFERROR(IF('Adapted questions and answers'!$O5=1,(5-Points!W7)*-0.25,""),"")</f>
        <v/>
      </c>
      <c r="W47" s="176" t="str">
        <f>IFERROR(IF('Adapted questions and answers'!$O5=1,(5-Points!X7)*-0.25,""),"")</f>
        <v/>
      </c>
      <c r="X47" s="176" t="str">
        <f>IFERROR(IF('Adapted questions and answers'!$O5=1,(5-Points!Y7)*-0.25,""),"")</f>
        <v/>
      </c>
      <c r="Y47" s="176" t="str">
        <f>IFERROR(IF('Adapted questions and answers'!$O5=1,(5-Points!Z7)*-0.25,""),"")</f>
        <v/>
      </c>
      <c r="Z47" s="176" t="str">
        <f>IFERROR(IF('Adapted questions and answers'!$O5=1,(5-Points!AA7)*-0.25,""),"")</f>
        <v/>
      </c>
    </row>
    <row r="48" spans="1:26" ht="14.25" customHeight="1">
      <c r="A48" s="176" t="s">
        <v>76</v>
      </c>
      <c r="B48" s="176">
        <f>IFERROR(IF('Adapted questions and answers'!$O6=1,(5-Points!C8)*-0.25,""),"")</f>
        <v>0</v>
      </c>
      <c r="C48" s="176">
        <f>IFERROR(IF('Adapted questions and answers'!$O6=1,(5-Points!D8)*-0.25,""),"")</f>
        <v>-1</v>
      </c>
      <c r="D48" s="176" t="str">
        <f>IFERROR(IF('Adapted questions and answers'!$O6=1,(5-Points!E8)*-0.25,""),"")</f>
        <v/>
      </c>
      <c r="E48" s="176" t="str">
        <f>IFERROR(IF('Adapted questions and answers'!$O6=1,(5-Points!F8)*-0.25,""),"")</f>
        <v/>
      </c>
      <c r="F48" s="176" t="str">
        <f>IFERROR(IF('Adapted questions and answers'!$O6=1,(5-Points!G8)*-0.25,""),"")</f>
        <v/>
      </c>
      <c r="G48" s="176" t="str">
        <f>IFERROR(IF('Adapted questions and answers'!$O6=1,(5-Points!H8)*-0.25,""),"")</f>
        <v/>
      </c>
      <c r="H48" s="176" t="str">
        <f>IFERROR(IF('Adapted questions and answers'!$O6=1,(5-Points!I8)*-0.25,""),"")</f>
        <v/>
      </c>
      <c r="I48" s="176" t="str">
        <f>IFERROR(IF('Adapted questions and answers'!$O6=1,(5-Points!J8)*-0.25,""),"")</f>
        <v/>
      </c>
      <c r="J48" s="176" t="str">
        <f>IFERROR(IF('Adapted questions and answers'!$O6=1,(5-Points!K8)*-0.25,""),"")</f>
        <v/>
      </c>
      <c r="K48" s="176" t="str">
        <f>IFERROR(IF('Adapted questions and answers'!$O6=1,(5-Points!L8)*-0.25,""),"")</f>
        <v/>
      </c>
      <c r="L48" s="176" t="str">
        <f>IFERROR(IF('Adapted questions and answers'!$O6=1,(5-Points!M8)*-0.25,""),"")</f>
        <v/>
      </c>
      <c r="M48" s="176" t="str">
        <f>IFERROR(IF('Adapted questions and answers'!$O6=1,(5-Points!N8)*-0.25,""),"")</f>
        <v/>
      </c>
      <c r="N48" s="176" t="str">
        <f>IFERROR(IF('Adapted questions and answers'!$O6=1,(5-Points!O8)*-0.25,""),"")</f>
        <v/>
      </c>
      <c r="O48" s="176" t="str">
        <f>IFERROR(IF('Adapted questions and answers'!$O6=1,(5-Points!P8)*-0.25,""),"")</f>
        <v/>
      </c>
      <c r="P48" s="176" t="str">
        <f>IFERROR(IF('Adapted questions and answers'!$O6=1,(5-Points!Q8)*-0.25,""),"")</f>
        <v/>
      </c>
      <c r="Q48" s="176" t="str">
        <f>IFERROR(IF('Adapted questions and answers'!$O6=1,(5-Points!R8)*-0.25,""),"")</f>
        <v/>
      </c>
      <c r="R48" s="176" t="str">
        <f>IFERROR(IF('Adapted questions and answers'!$O6=1,(5-Points!S8)*-0.25,""),"")</f>
        <v/>
      </c>
      <c r="S48" s="176" t="str">
        <f>IFERROR(IF('Adapted questions and answers'!$O6=1,(5-Points!T8)*-0.25,""),"")</f>
        <v/>
      </c>
      <c r="T48" s="176" t="str">
        <f>IFERROR(IF('Adapted questions and answers'!$O6=1,(5-Points!U8)*-0.25,""),"")</f>
        <v/>
      </c>
      <c r="U48" s="176" t="str">
        <f>IFERROR(IF('Adapted questions and answers'!$O6=1,(5-Points!V8)*-0.25,""),"")</f>
        <v/>
      </c>
      <c r="V48" s="176" t="str">
        <f>IFERROR(IF('Adapted questions and answers'!$O6=1,(5-Points!W8)*-0.25,""),"")</f>
        <v/>
      </c>
      <c r="W48" s="176" t="str">
        <f>IFERROR(IF('Adapted questions and answers'!$O6=1,(5-Points!X8)*-0.25,""),"")</f>
        <v/>
      </c>
      <c r="X48" s="176" t="str">
        <f>IFERROR(IF('Adapted questions and answers'!$O6=1,(5-Points!Y8)*-0.25,""),"")</f>
        <v/>
      </c>
      <c r="Y48" s="176" t="str">
        <f>IFERROR(IF('Adapted questions and answers'!$O6=1,(5-Points!Z8)*-0.25,""),"")</f>
        <v/>
      </c>
      <c r="Z48" s="176" t="str">
        <f>IFERROR(IF('Adapted questions and answers'!$O6=1,(5-Points!AA8)*-0.25,""),"")</f>
        <v/>
      </c>
    </row>
    <row r="49" spans="1:26" ht="14.25" customHeight="1">
      <c r="A49" s="176" t="s">
        <v>86</v>
      </c>
      <c r="B49" s="176">
        <f>IFERROR(IF('Adapted questions and answers'!$O7=1,(5-Points!C9)*-0.25,""),"")</f>
        <v>-1</v>
      </c>
      <c r="C49" s="176">
        <f>IFERROR(IF('Adapted questions and answers'!$O7=1,(5-Points!D9)*-0.25,""),"")</f>
        <v>-0.25</v>
      </c>
      <c r="D49" s="176" t="str">
        <f>IFERROR(IF('Adapted questions and answers'!$O7=1,(5-Points!E9)*-0.25,""),"")</f>
        <v/>
      </c>
      <c r="E49" s="176" t="str">
        <f>IFERROR(IF('Adapted questions and answers'!$O7=1,(5-Points!F9)*-0.25,""),"")</f>
        <v/>
      </c>
      <c r="F49" s="176" t="str">
        <f>IFERROR(IF('Adapted questions and answers'!$O7=1,(5-Points!G9)*-0.25,""),"")</f>
        <v/>
      </c>
      <c r="G49" s="176" t="str">
        <f>IFERROR(IF('Adapted questions and answers'!$O7=1,(5-Points!H9)*-0.25,""),"")</f>
        <v/>
      </c>
      <c r="H49" s="176" t="str">
        <f>IFERROR(IF('Adapted questions and answers'!$O7=1,(5-Points!I9)*-0.25,""),"")</f>
        <v/>
      </c>
      <c r="I49" s="176" t="str">
        <f>IFERROR(IF('Adapted questions and answers'!$O7=1,(5-Points!J9)*-0.25,""),"")</f>
        <v/>
      </c>
      <c r="J49" s="176" t="str">
        <f>IFERROR(IF('Adapted questions and answers'!$O7=1,(5-Points!K9)*-0.25,""),"")</f>
        <v/>
      </c>
      <c r="K49" s="176" t="str">
        <f>IFERROR(IF('Adapted questions and answers'!$O7=1,(5-Points!L9)*-0.25,""),"")</f>
        <v/>
      </c>
      <c r="L49" s="176" t="str">
        <f>IFERROR(IF('Adapted questions and answers'!$O7=1,(5-Points!M9)*-0.25,""),"")</f>
        <v/>
      </c>
      <c r="M49" s="176" t="str">
        <f>IFERROR(IF('Adapted questions and answers'!$O7=1,(5-Points!N9)*-0.25,""),"")</f>
        <v/>
      </c>
      <c r="N49" s="176" t="str">
        <f>IFERROR(IF('Adapted questions and answers'!$O7=1,(5-Points!O9)*-0.25,""),"")</f>
        <v/>
      </c>
      <c r="O49" s="176" t="str">
        <f>IFERROR(IF('Adapted questions and answers'!$O7=1,(5-Points!P9)*-0.25,""),"")</f>
        <v/>
      </c>
      <c r="P49" s="176" t="str">
        <f>IFERROR(IF('Adapted questions and answers'!$O7=1,(5-Points!Q9)*-0.25,""),"")</f>
        <v/>
      </c>
      <c r="Q49" s="176" t="str">
        <f>IFERROR(IF('Adapted questions and answers'!$O7=1,(5-Points!R9)*-0.25,""),"")</f>
        <v/>
      </c>
      <c r="R49" s="176" t="str">
        <f>IFERROR(IF('Adapted questions and answers'!$O7=1,(5-Points!S9)*-0.25,""),"")</f>
        <v/>
      </c>
      <c r="S49" s="176" t="str">
        <f>IFERROR(IF('Adapted questions and answers'!$O7=1,(5-Points!T9)*-0.25,""),"")</f>
        <v/>
      </c>
      <c r="T49" s="176" t="str">
        <f>IFERROR(IF('Adapted questions and answers'!$O7=1,(5-Points!U9)*-0.25,""),"")</f>
        <v/>
      </c>
      <c r="U49" s="176" t="str">
        <f>IFERROR(IF('Adapted questions and answers'!$O7=1,(5-Points!V9)*-0.25,""),"")</f>
        <v/>
      </c>
      <c r="V49" s="176" t="str">
        <f>IFERROR(IF('Adapted questions and answers'!$O7=1,(5-Points!W9)*-0.25,""),"")</f>
        <v/>
      </c>
      <c r="W49" s="176" t="str">
        <f>IFERROR(IF('Adapted questions and answers'!$O7=1,(5-Points!X9)*-0.25,""),"")</f>
        <v/>
      </c>
      <c r="X49" s="176" t="str">
        <f>IFERROR(IF('Adapted questions and answers'!$O7=1,(5-Points!Y9)*-0.25,""),"")</f>
        <v/>
      </c>
      <c r="Y49" s="176" t="str">
        <f>IFERROR(IF('Adapted questions and answers'!$O7=1,(5-Points!Z9)*-0.25,""),"")</f>
        <v/>
      </c>
      <c r="Z49" s="176" t="str">
        <f>IFERROR(IF('Adapted questions and answers'!$O7=1,(5-Points!AA9)*-0.25,""),"")</f>
        <v/>
      </c>
    </row>
    <row r="50" spans="1:26" ht="14.25" customHeight="1">
      <c r="A50" s="176" t="s">
        <v>96</v>
      </c>
      <c r="B50" s="176">
        <f>IFERROR(IF('Adapted questions and answers'!$O8=1,(5-Points!C10)*-0.25,""),"")</f>
        <v>-1</v>
      </c>
      <c r="C50" s="176">
        <f>IFERROR(IF('Adapted questions and answers'!$O8=1,(5-Points!D10)*-0.25,""),"")</f>
        <v>-0.5</v>
      </c>
      <c r="D50" s="176" t="str">
        <f>IFERROR(IF('Adapted questions and answers'!$O8=1,(5-Points!E10)*-0.25,""),"")</f>
        <v/>
      </c>
      <c r="E50" s="176" t="str">
        <f>IFERROR(IF('Adapted questions and answers'!$O8=1,(5-Points!F10)*-0.25,""),"")</f>
        <v/>
      </c>
      <c r="F50" s="176" t="str">
        <f>IFERROR(IF('Adapted questions and answers'!$O8=1,(5-Points!G10)*-0.25,""),"")</f>
        <v/>
      </c>
      <c r="G50" s="176" t="str">
        <f>IFERROR(IF('Adapted questions and answers'!$O8=1,(5-Points!H10)*-0.25,""),"")</f>
        <v/>
      </c>
      <c r="H50" s="176" t="str">
        <f>IFERROR(IF('Adapted questions and answers'!$O8=1,(5-Points!I10)*-0.25,""),"")</f>
        <v/>
      </c>
      <c r="I50" s="176" t="str">
        <f>IFERROR(IF('Adapted questions and answers'!$O8=1,(5-Points!J10)*-0.25,""),"")</f>
        <v/>
      </c>
      <c r="J50" s="176" t="str">
        <f>IFERROR(IF('Adapted questions and answers'!$O8=1,(5-Points!K10)*-0.25,""),"")</f>
        <v/>
      </c>
      <c r="K50" s="176" t="str">
        <f>IFERROR(IF('Adapted questions and answers'!$O8=1,(5-Points!L10)*-0.25,""),"")</f>
        <v/>
      </c>
      <c r="L50" s="176" t="str">
        <f>IFERROR(IF('Adapted questions and answers'!$O8=1,(5-Points!M10)*-0.25,""),"")</f>
        <v/>
      </c>
      <c r="M50" s="176" t="str">
        <f>IFERROR(IF('Adapted questions and answers'!$O8=1,(5-Points!N10)*-0.25,""),"")</f>
        <v/>
      </c>
      <c r="N50" s="176" t="str">
        <f>IFERROR(IF('Adapted questions and answers'!$O8=1,(5-Points!O10)*-0.25,""),"")</f>
        <v/>
      </c>
      <c r="O50" s="176" t="str">
        <f>IFERROR(IF('Adapted questions and answers'!$O8=1,(5-Points!P10)*-0.25,""),"")</f>
        <v/>
      </c>
      <c r="P50" s="176" t="str">
        <f>IFERROR(IF('Adapted questions and answers'!$O8=1,(5-Points!Q10)*-0.25,""),"")</f>
        <v/>
      </c>
      <c r="Q50" s="176" t="str">
        <f>IFERROR(IF('Adapted questions and answers'!$O8=1,(5-Points!R10)*-0.25,""),"")</f>
        <v/>
      </c>
      <c r="R50" s="176" t="str">
        <f>IFERROR(IF('Adapted questions and answers'!$O8=1,(5-Points!S10)*-0.25,""),"")</f>
        <v/>
      </c>
      <c r="S50" s="176" t="str">
        <f>IFERROR(IF('Adapted questions and answers'!$O8=1,(5-Points!T10)*-0.25,""),"")</f>
        <v/>
      </c>
      <c r="T50" s="176" t="str">
        <f>IFERROR(IF('Adapted questions and answers'!$O8=1,(5-Points!U10)*-0.25,""),"")</f>
        <v/>
      </c>
      <c r="U50" s="176" t="str">
        <f>IFERROR(IF('Adapted questions and answers'!$O8=1,(5-Points!V10)*-0.25,""),"")</f>
        <v/>
      </c>
      <c r="V50" s="176" t="str">
        <f>IFERROR(IF('Adapted questions and answers'!$O8=1,(5-Points!W10)*-0.25,""),"")</f>
        <v/>
      </c>
      <c r="W50" s="176" t="str">
        <f>IFERROR(IF('Adapted questions and answers'!$O8=1,(5-Points!X10)*-0.25,""),"")</f>
        <v/>
      </c>
      <c r="X50" s="176" t="str">
        <f>IFERROR(IF('Adapted questions and answers'!$O8=1,(5-Points!Y10)*-0.25,""),"")</f>
        <v/>
      </c>
      <c r="Y50" s="176" t="str">
        <f>IFERROR(IF('Adapted questions and answers'!$O8=1,(5-Points!Z10)*-0.25,""),"")</f>
        <v/>
      </c>
      <c r="Z50" s="176" t="str">
        <f>IFERROR(IF('Adapted questions and answers'!$O8=1,(5-Points!AA10)*-0.25,""),"")</f>
        <v/>
      </c>
    </row>
    <row r="51" spans="1:26" ht="14.25" customHeight="1">
      <c r="A51" s="176" t="s">
        <v>106</v>
      </c>
      <c r="B51" s="176">
        <f>IFERROR(IF('Adapted questions and answers'!$O9=1,(5-Points!C11)*-0.25,""),"")</f>
        <v>-0.25</v>
      </c>
      <c r="C51" s="176">
        <f>IFERROR(IF('Adapted questions and answers'!$O9=1,(5-Points!D11)*-0.25,""),"")</f>
        <v>-0.75</v>
      </c>
      <c r="D51" s="176" t="str">
        <f>IFERROR(IF('Adapted questions and answers'!$O9=1,(5-Points!E11)*-0.25,""),"")</f>
        <v/>
      </c>
      <c r="E51" s="176" t="str">
        <f>IFERROR(IF('Adapted questions and answers'!$O9=1,(5-Points!F11)*-0.25,""),"")</f>
        <v/>
      </c>
      <c r="F51" s="176" t="str">
        <f>IFERROR(IF('Adapted questions and answers'!$O9=1,(5-Points!G11)*-0.25,""),"")</f>
        <v/>
      </c>
      <c r="G51" s="176" t="str">
        <f>IFERROR(IF('Adapted questions and answers'!$O9=1,(5-Points!H11)*-0.25,""),"")</f>
        <v/>
      </c>
      <c r="H51" s="176" t="str">
        <f>IFERROR(IF('Adapted questions and answers'!$O9=1,(5-Points!I11)*-0.25,""),"")</f>
        <v/>
      </c>
      <c r="I51" s="176" t="str">
        <f>IFERROR(IF('Adapted questions and answers'!$O9=1,(5-Points!J11)*-0.25,""),"")</f>
        <v/>
      </c>
      <c r="J51" s="176" t="str">
        <f>IFERROR(IF('Adapted questions and answers'!$O9=1,(5-Points!K11)*-0.25,""),"")</f>
        <v/>
      </c>
      <c r="K51" s="176" t="str">
        <f>IFERROR(IF('Adapted questions and answers'!$O9=1,(5-Points!L11)*-0.25,""),"")</f>
        <v/>
      </c>
      <c r="L51" s="176" t="str">
        <f>IFERROR(IF('Adapted questions and answers'!$O9=1,(5-Points!M11)*-0.25,""),"")</f>
        <v/>
      </c>
      <c r="M51" s="176" t="str">
        <f>IFERROR(IF('Adapted questions and answers'!$O9=1,(5-Points!N11)*-0.25,""),"")</f>
        <v/>
      </c>
      <c r="N51" s="176" t="str">
        <f>IFERROR(IF('Adapted questions and answers'!$O9=1,(5-Points!O11)*-0.25,""),"")</f>
        <v/>
      </c>
      <c r="O51" s="176" t="str">
        <f>IFERROR(IF('Adapted questions and answers'!$O9=1,(5-Points!P11)*-0.25,""),"")</f>
        <v/>
      </c>
      <c r="P51" s="176" t="str">
        <f>IFERROR(IF('Adapted questions and answers'!$O9=1,(5-Points!Q11)*-0.25,""),"")</f>
        <v/>
      </c>
      <c r="Q51" s="176" t="str">
        <f>IFERROR(IF('Adapted questions and answers'!$O9=1,(5-Points!R11)*-0.25,""),"")</f>
        <v/>
      </c>
      <c r="R51" s="176" t="str">
        <f>IFERROR(IF('Adapted questions and answers'!$O9=1,(5-Points!S11)*-0.25,""),"")</f>
        <v/>
      </c>
      <c r="S51" s="176" t="str">
        <f>IFERROR(IF('Adapted questions and answers'!$O9=1,(5-Points!T11)*-0.25,""),"")</f>
        <v/>
      </c>
      <c r="T51" s="176" t="str">
        <f>IFERROR(IF('Adapted questions and answers'!$O9=1,(5-Points!U11)*-0.25,""),"")</f>
        <v/>
      </c>
      <c r="U51" s="176" t="str">
        <f>IFERROR(IF('Adapted questions and answers'!$O9=1,(5-Points!V11)*-0.25,""),"")</f>
        <v/>
      </c>
      <c r="V51" s="176" t="str">
        <f>IFERROR(IF('Adapted questions and answers'!$O9=1,(5-Points!W11)*-0.25,""),"")</f>
        <v/>
      </c>
      <c r="W51" s="176" t="str">
        <f>IFERROR(IF('Adapted questions and answers'!$O9=1,(5-Points!X11)*-0.25,""),"")</f>
        <v/>
      </c>
      <c r="X51" s="176" t="str">
        <f>IFERROR(IF('Adapted questions and answers'!$O9=1,(5-Points!Y11)*-0.25,""),"")</f>
        <v/>
      </c>
      <c r="Y51" s="176" t="str">
        <f>IFERROR(IF('Adapted questions and answers'!$O9=1,(5-Points!Z11)*-0.25,""),"")</f>
        <v/>
      </c>
      <c r="Z51" s="176" t="str">
        <f>IFERROR(IF('Adapted questions and answers'!$O9=1,(5-Points!AA11)*-0.25,""),"")</f>
        <v/>
      </c>
    </row>
    <row r="52" spans="1:26" ht="14.25" customHeight="1">
      <c r="A52" s="176" t="s">
        <v>116</v>
      </c>
      <c r="B52" s="176" t="str">
        <f>IFERROR(IF('Adapted questions and answers'!$O10=1,(5-Points!C16)*-0.25,""),"")</f>
        <v/>
      </c>
      <c r="C52" s="176" t="str">
        <f>IFERROR(IF('Adapted questions and answers'!$O10=1,(5-Points!D16)*-0.25,""),"")</f>
        <v/>
      </c>
      <c r="D52" s="176" t="str">
        <f>IFERROR(IF('Adapted questions and answers'!$O10=1,(5-Points!E16)*-0.25,""),"")</f>
        <v/>
      </c>
      <c r="E52" s="176" t="str">
        <f>IFERROR(IF('Adapted questions and answers'!$O10=1,(5-Points!F16)*-0.25,""),"")</f>
        <v/>
      </c>
      <c r="F52" s="176" t="str">
        <f>IFERROR(IF('Adapted questions and answers'!$O10=1,(5-Points!G16)*-0.25,""),"")</f>
        <v/>
      </c>
      <c r="G52" s="176" t="str">
        <f>IFERROR(IF('Adapted questions and answers'!$O10=1,(5-Points!H16)*-0.25,""),"")</f>
        <v/>
      </c>
      <c r="H52" s="176" t="str">
        <f>IFERROR(IF('Adapted questions and answers'!$O10=1,(5-Points!I16)*-0.25,""),"")</f>
        <v/>
      </c>
      <c r="I52" s="176" t="str">
        <f>IFERROR(IF('Adapted questions and answers'!$O10=1,(5-Points!J16)*-0.25,""),"")</f>
        <v/>
      </c>
      <c r="J52" s="176" t="str">
        <f>IFERROR(IF('Adapted questions and answers'!$O10=1,(5-Points!K16)*-0.25,""),"")</f>
        <v/>
      </c>
      <c r="K52" s="176" t="str">
        <f>IFERROR(IF('Adapted questions and answers'!$O10=1,(5-Points!L16)*-0.25,""),"")</f>
        <v/>
      </c>
      <c r="L52" s="176" t="str">
        <f>IFERROR(IF('Adapted questions and answers'!$O10=1,(5-Points!M16)*-0.25,""),"")</f>
        <v/>
      </c>
      <c r="M52" s="176" t="str">
        <f>IFERROR(IF('Adapted questions and answers'!$O10=1,(5-Points!N16)*-0.25,""),"")</f>
        <v/>
      </c>
      <c r="N52" s="176" t="str">
        <f>IFERROR(IF('Adapted questions and answers'!$O10=1,(5-Points!O16)*-0.25,""),"")</f>
        <v/>
      </c>
      <c r="O52" s="176" t="str">
        <f>IFERROR(IF('Adapted questions and answers'!$O10=1,(5-Points!P16)*-0.25,""),"")</f>
        <v/>
      </c>
      <c r="P52" s="176" t="str">
        <f>IFERROR(IF('Adapted questions and answers'!$O10=1,(5-Points!Q16)*-0.25,""),"")</f>
        <v/>
      </c>
      <c r="Q52" s="176" t="str">
        <f>IFERROR(IF('Adapted questions and answers'!$O10=1,(5-Points!R16)*-0.25,""),"")</f>
        <v/>
      </c>
      <c r="R52" s="176" t="str">
        <f>IFERROR(IF('Adapted questions and answers'!$O10=1,(5-Points!S16)*-0.25,""),"")</f>
        <v/>
      </c>
      <c r="S52" s="176" t="str">
        <f>IFERROR(IF('Adapted questions and answers'!$O10=1,(5-Points!T16)*-0.25,""),"")</f>
        <v/>
      </c>
      <c r="T52" s="176" t="str">
        <f>IFERROR(IF('Adapted questions and answers'!$O10=1,(5-Points!U16)*-0.25,""),"")</f>
        <v/>
      </c>
      <c r="U52" s="176" t="str">
        <f>IFERROR(IF('Adapted questions and answers'!$O10=1,(5-Points!V16)*-0.25,""),"")</f>
        <v/>
      </c>
      <c r="V52" s="176" t="str">
        <f>IFERROR(IF('Adapted questions and answers'!$O10=1,(5-Points!W16)*-0.25,""),"")</f>
        <v/>
      </c>
      <c r="W52" s="176" t="str">
        <f>IFERROR(IF('Adapted questions and answers'!$O10=1,(5-Points!X16)*-0.25,""),"")</f>
        <v/>
      </c>
      <c r="X52" s="176" t="str">
        <f>IFERROR(IF('Adapted questions and answers'!$O10=1,(5-Points!Y16)*-0.25,""),"")</f>
        <v/>
      </c>
      <c r="Y52" s="176" t="str">
        <f>IFERROR(IF('Adapted questions and answers'!$O10=1,(5-Points!Z16)*-0.25,""),"")</f>
        <v/>
      </c>
      <c r="Z52" s="176" t="str">
        <f>IFERROR(IF('Adapted questions and answers'!$O10=1,(5-Points!AA16)*-0.25,""),"")</f>
        <v/>
      </c>
    </row>
    <row r="53" spans="1:26" ht="14.25" customHeight="1">
      <c r="A53" s="176" t="s">
        <v>126</v>
      </c>
      <c r="B53" s="176">
        <f>IFERROR(IF('Adapted questions and answers'!$O11=1,(5-Points!C17)*-0.25,""),"")</f>
        <v>-0.25</v>
      </c>
      <c r="C53" s="176">
        <f>IFERROR(IF('Adapted questions and answers'!$O11=1,(5-Points!D17)*-0.25,""),"")</f>
        <v>-0.75</v>
      </c>
      <c r="D53" s="176" t="str">
        <f>IFERROR(IF('Adapted questions and answers'!$O11=1,(5-Points!E17)*-0.25,""),"")</f>
        <v/>
      </c>
      <c r="E53" s="176" t="str">
        <f>IFERROR(IF('Adapted questions and answers'!$O11=1,(5-Points!F17)*-0.25,""),"")</f>
        <v/>
      </c>
      <c r="F53" s="176" t="str">
        <f>IFERROR(IF('Adapted questions and answers'!$O11=1,(5-Points!G17)*-0.25,""),"")</f>
        <v/>
      </c>
      <c r="G53" s="176" t="str">
        <f>IFERROR(IF('Adapted questions and answers'!$O11=1,(5-Points!H17)*-0.25,""),"")</f>
        <v/>
      </c>
      <c r="H53" s="176" t="str">
        <f>IFERROR(IF('Adapted questions and answers'!$O11=1,(5-Points!I17)*-0.25,""),"")</f>
        <v/>
      </c>
      <c r="I53" s="176" t="str">
        <f>IFERROR(IF('Adapted questions and answers'!$O11=1,(5-Points!J17)*-0.25,""),"")</f>
        <v/>
      </c>
      <c r="J53" s="176" t="str">
        <f>IFERROR(IF('Adapted questions and answers'!$O11=1,(5-Points!K17)*-0.25,""),"")</f>
        <v/>
      </c>
      <c r="K53" s="176" t="str">
        <f>IFERROR(IF('Adapted questions and answers'!$O11=1,(5-Points!L17)*-0.25,""),"")</f>
        <v/>
      </c>
      <c r="L53" s="176" t="str">
        <f>IFERROR(IF('Adapted questions and answers'!$O11=1,(5-Points!M17)*-0.25,""),"")</f>
        <v/>
      </c>
      <c r="M53" s="176" t="str">
        <f>IFERROR(IF('Adapted questions and answers'!$O11=1,(5-Points!N17)*-0.25,""),"")</f>
        <v/>
      </c>
      <c r="N53" s="176" t="str">
        <f>IFERROR(IF('Adapted questions and answers'!$O11=1,(5-Points!O17)*-0.25,""),"")</f>
        <v/>
      </c>
      <c r="O53" s="176" t="str">
        <f>IFERROR(IF('Adapted questions and answers'!$O11=1,(5-Points!P17)*-0.25,""),"")</f>
        <v/>
      </c>
      <c r="P53" s="176" t="str">
        <f>IFERROR(IF('Adapted questions and answers'!$O11=1,(5-Points!Q17)*-0.25,""),"")</f>
        <v/>
      </c>
      <c r="Q53" s="176" t="str">
        <f>IFERROR(IF('Adapted questions and answers'!$O11=1,(5-Points!R17)*-0.25,""),"")</f>
        <v/>
      </c>
      <c r="R53" s="176" t="str">
        <f>IFERROR(IF('Adapted questions and answers'!$O11=1,(5-Points!S17)*-0.25,""),"")</f>
        <v/>
      </c>
      <c r="S53" s="176" t="str">
        <f>IFERROR(IF('Adapted questions and answers'!$O11=1,(5-Points!T17)*-0.25,""),"")</f>
        <v/>
      </c>
      <c r="T53" s="176" t="str">
        <f>IFERROR(IF('Adapted questions and answers'!$O11=1,(5-Points!U17)*-0.25,""),"")</f>
        <v/>
      </c>
      <c r="U53" s="176" t="str">
        <f>IFERROR(IF('Adapted questions and answers'!$O11=1,(5-Points!V17)*-0.25,""),"")</f>
        <v/>
      </c>
      <c r="V53" s="176" t="str">
        <f>IFERROR(IF('Adapted questions and answers'!$O11=1,(5-Points!W17)*-0.25,""),"")</f>
        <v/>
      </c>
      <c r="W53" s="176" t="str">
        <f>IFERROR(IF('Adapted questions and answers'!$O11=1,(5-Points!X17)*-0.25,""),"")</f>
        <v/>
      </c>
      <c r="X53" s="176" t="str">
        <f>IFERROR(IF('Adapted questions and answers'!$O11=1,(5-Points!Y17)*-0.25,""),"")</f>
        <v/>
      </c>
      <c r="Y53" s="176" t="str">
        <f>IFERROR(IF('Adapted questions and answers'!$O11=1,(5-Points!Z17)*-0.25,""),"")</f>
        <v/>
      </c>
      <c r="Z53" s="176" t="str">
        <f>IFERROR(IF('Adapted questions and answers'!$O11=1,(5-Points!AA17)*-0.25,""),"")</f>
        <v/>
      </c>
    </row>
    <row r="54" spans="1:26" ht="14.25" customHeight="1">
      <c r="A54" s="176" t="s">
        <v>136</v>
      </c>
      <c r="B54" s="176">
        <f>IFERROR(IF('Adapted questions and answers'!$O12=1,(5-Points!C18)*-0.25,""),"")</f>
        <v>-0.5</v>
      </c>
      <c r="C54" s="176">
        <f>IFERROR(IF('Adapted questions and answers'!$O12=1,(5-Points!D18)*-0.25,""),"")</f>
        <v>-0.5</v>
      </c>
      <c r="D54" s="176" t="str">
        <f>IFERROR(IF('Adapted questions and answers'!$O12=1,(5-Points!E18)*-0.25,""),"")</f>
        <v/>
      </c>
      <c r="E54" s="176" t="str">
        <f>IFERROR(IF('Adapted questions and answers'!$O12=1,(5-Points!F18)*-0.25,""),"")</f>
        <v/>
      </c>
      <c r="F54" s="176" t="str">
        <f>IFERROR(IF('Adapted questions and answers'!$O12=1,(5-Points!G18)*-0.25,""),"")</f>
        <v/>
      </c>
      <c r="G54" s="176" t="str">
        <f>IFERROR(IF('Adapted questions and answers'!$O12=1,(5-Points!H18)*-0.25,""),"")</f>
        <v/>
      </c>
      <c r="H54" s="176" t="str">
        <f>IFERROR(IF('Adapted questions and answers'!$O12=1,(5-Points!I18)*-0.25,""),"")</f>
        <v/>
      </c>
      <c r="I54" s="176" t="str">
        <f>IFERROR(IF('Adapted questions and answers'!$O12=1,(5-Points!J18)*-0.25,""),"")</f>
        <v/>
      </c>
      <c r="J54" s="176" t="str">
        <f>IFERROR(IF('Adapted questions and answers'!$O12=1,(5-Points!K18)*-0.25,""),"")</f>
        <v/>
      </c>
      <c r="K54" s="176" t="str">
        <f>IFERROR(IF('Adapted questions and answers'!$O12=1,(5-Points!L18)*-0.25,""),"")</f>
        <v/>
      </c>
      <c r="L54" s="176" t="str">
        <f>IFERROR(IF('Adapted questions and answers'!$O12=1,(5-Points!M18)*-0.25,""),"")</f>
        <v/>
      </c>
      <c r="M54" s="176" t="str">
        <f>IFERROR(IF('Adapted questions and answers'!$O12=1,(5-Points!N18)*-0.25,""),"")</f>
        <v/>
      </c>
      <c r="N54" s="176" t="str">
        <f>IFERROR(IF('Adapted questions and answers'!$O12=1,(5-Points!O18)*-0.25,""),"")</f>
        <v/>
      </c>
      <c r="O54" s="176" t="str">
        <f>IFERROR(IF('Adapted questions and answers'!$O12=1,(5-Points!P18)*-0.25,""),"")</f>
        <v/>
      </c>
      <c r="P54" s="176" t="str">
        <f>IFERROR(IF('Adapted questions and answers'!$O12=1,(5-Points!Q18)*-0.25,""),"")</f>
        <v/>
      </c>
      <c r="Q54" s="176" t="str">
        <f>IFERROR(IF('Adapted questions and answers'!$O12=1,(5-Points!R18)*-0.25,""),"")</f>
        <v/>
      </c>
      <c r="R54" s="176" t="str">
        <f>IFERROR(IF('Adapted questions and answers'!$O12=1,(5-Points!S18)*-0.25,""),"")</f>
        <v/>
      </c>
      <c r="S54" s="176" t="str">
        <f>IFERROR(IF('Adapted questions and answers'!$O12=1,(5-Points!T18)*-0.25,""),"")</f>
        <v/>
      </c>
      <c r="T54" s="176" t="str">
        <f>IFERROR(IF('Adapted questions and answers'!$O12=1,(5-Points!U18)*-0.25,""),"")</f>
        <v/>
      </c>
      <c r="U54" s="176" t="str">
        <f>IFERROR(IF('Adapted questions and answers'!$O12=1,(5-Points!V18)*-0.25,""),"")</f>
        <v/>
      </c>
      <c r="V54" s="176" t="str">
        <f>IFERROR(IF('Adapted questions and answers'!$O12=1,(5-Points!W18)*-0.25,""),"")</f>
        <v/>
      </c>
      <c r="W54" s="176" t="str">
        <f>IFERROR(IF('Adapted questions and answers'!$O12=1,(5-Points!X18)*-0.25,""),"")</f>
        <v/>
      </c>
      <c r="X54" s="176" t="str">
        <f>IFERROR(IF('Adapted questions and answers'!$O12=1,(5-Points!Y18)*-0.25,""),"")</f>
        <v/>
      </c>
      <c r="Y54" s="176" t="str">
        <f>IFERROR(IF('Adapted questions and answers'!$O12=1,(5-Points!Z18)*-0.25,""),"")</f>
        <v/>
      </c>
      <c r="Z54" s="176" t="str">
        <f>IFERROR(IF('Adapted questions and answers'!$O12=1,(5-Points!AA18)*-0.25,""),"")</f>
        <v/>
      </c>
    </row>
    <row r="55" spans="1:26" ht="14.25" customHeight="1">
      <c r="A55" s="176" t="s">
        <v>146</v>
      </c>
      <c r="B55" s="176">
        <f>IFERROR(IF('Adapted questions and answers'!$O13=1,(5-Points!C19)*-0.25,""),"")</f>
        <v>-0.5</v>
      </c>
      <c r="C55" s="176">
        <f>IFERROR(IF('Adapted questions and answers'!$O13=1,(5-Points!D19)*-0.25,""),"")</f>
        <v>-0.25</v>
      </c>
      <c r="D55" s="176" t="str">
        <f>IFERROR(IF('Adapted questions and answers'!$O13=1,(5-Points!E19)*-0.25,""),"")</f>
        <v/>
      </c>
      <c r="E55" s="176" t="str">
        <f>IFERROR(IF('Adapted questions and answers'!$O13=1,(5-Points!F19)*-0.25,""),"")</f>
        <v/>
      </c>
      <c r="F55" s="176" t="str">
        <f>IFERROR(IF('Adapted questions and answers'!$O13=1,(5-Points!G19)*-0.25,""),"")</f>
        <v/>
      </c>
      <c r="G55" s="176" t="str">
        <f>IFERROR(IF('Adapted questions and answers'!$O13=1,(5-Points!H19)*-0.25,""),"")</f>
        <v/>
      </c>
      <c r="H55" s="176" t="str">
        <f>IFERROR(IF('Adapted questions and answers'!$O13=1,(5-Points!I19)*-0.25,""),"")</f>
        <v/>
      </c>
      <c r="I55" s="176" t="str">
        <f>IFERROR(IF('Adapted questions and answers'!$O13=1,(5-Points!J19)*-0.25,""),"")</f>
        <v/>
      </c>
      <c r="J55" s="176" t="str">
        <f>IFERROR(IF('Adapted questions and answers'!$O13=1,(5-Points!K19)*-0.25,""),"")</f>
        <v/>
      </c>
      <c r="K55" s="176" t="str">
        <f>IFERROR(IF('Adapted questions and answers'!$O13=1,(5-Points!L19)*-0.25,""),"")</f>
        <v/>
      </c>
      <c r="L55" s="176" t="str">
        <f>IFERROR(IF('Adapted questions and answers'!$O13=1,(5-Points!M19)*-0.25,""),"")</f>
        <v/>
      </c>
      <c r="M55" s="176" t="str">
        <f>IFERROR(IF('Adapted questions and answers'!$O13=1,(5-Points!N19)*-0.25,""),"")</f>
        <v/>
      </c>
      <c r="N55" s="176" t="str">
        <f>IFERROR(IF('Adapted questions and answers'!$O13=1,(5-Points!O19)*-0.25,""),"")</f>
        <v/>
      </c>
      <c r="O55" s="176" t="str">
        <f>IFERROR(IF('Adapted questions and answers'!$O13=1,(5-Points!P19)*-0.25,""),"")</f>
        <v/>
      </c>
      <c r="P55" s="176" t="str">
        <f>IFERROR(IF('Adapted questions and answers'!$O13=1,(5-Points!Q19)*-0.25,""),"")</f>
        <v/>
      </c>
      <c r="Q55" s="176" t="str">
        <f>IFERROR(IF('Adapted questions and answers'!$O13=1,(5-Points!R19)*-0.25,""),"")</f>
        <v/>
      </c>
      <c r="R55" s="176" t="str">
        <f>IFERROR(IF('Adapted questions and answers'!$O13=1,(5-Points!S19)*-0.25,""),"")</f>
        <v/>
      </c>
      <c r="S55" s="176" t="str">
        <f>IFERROR(IF('Adapted questions and answers'!$O13=1,(5-Points!T19)*-0.25,""),"")</f>
        <v/>
      </c>
      <c r="T55" s="176" t="str">
        <f>IFERROR(IF('Adapted questions and answers'!$O13=1,(5-Points!U19)*-0.25,""),"")</f>
        <v/>
      </c>
      <c r="U55" s="176" t="str">
        <f>IFERROR(IF('Adapted questions and answers'!$O13=1,(5-Points!V19)*-0.25,""),"")</f>
        <v/>
      </c>
      <c r="V55" s="176" t="str">
        <f>IFERROR(IF('Adapted questions and answers'!$O13=1,(5-Points!W19)*-0.25,""),"")</f>
        <v/>
      </c>
      <c r="W55" s="176" t="str">
        <f>IFERROR(IF('Adapted questions and answers'!$O13=1,(5-Points!X19)*-0.25,""),"")</f>
        <v/>
      </c>
      <c r="X55" s="176" t="str">
        <f>IFERROR(IF('Adapted questions and answers'!$O13=1,(5-Points!Y19)*-0.25,""),"")</f>
        <v/>
      </c>
      <c r="Y55" s="176" t="str">
        <f>IFERROR(IF('Adapted questions and answers'!$O13=1,(5-Points!Z19)*-0.25,""),"")</f>
        <v/>
      </c>
      <c r="Z55" s="176" t="str">
        <f>IFERROR(IF('Adapted questions and answers'!$O13=1,(5-Points!AA19)*-0.25,""),"")</f>
        <v/>
      </c>
    </row>
    <row r="56" spans="1:26" ht="14.25" customHeight="1">
      <c r="A56" s="176" t="s">
        <v>156</v>
      </c>
      <c r="B56" s="176">
        <f>IFERROR(IF('Adapted questions and answers'!$O14=1,(5-Points!C20)*-0.25,""),"")</f>
        <v>-0.75</v>
      </c>
      <c r="C56" s="176">
        <f>IFERROR(IF('Adapted questions and answers'!$O14=1,(5-Points!D20)*-0.25,""),"")</f>
        <v>0</v>
      </c>
      <c r="D56" s="176" t="str">
        <f>IFERROR(IF('Adapted questions and answers'!$O14=1,(5-Points!E20)*-0.25,""),"")</f>
        <v/>
      </c>
      <c r="E56" s="176" t="str">
        <f>IFERROR(IF('Adapted questions and answers'!$O14=1,(5-Points!F20)*-0.25,""),"")</f>
        <v/>
      </c>
      <c r="F56" s="176" t="str">
        <f>IFERROR(IF('Adapted questions and answers'!$O14=1,(5-Points!G20)*-0.25,""),"")</f>
        <v/>
      </c>
      <c r="G56" s="176" t="str">
        <f>IFERROR(IF('Adapted questions and answers'!$O14=1,(5-Points!H20)*-0.25,""),"")</f>
        <v/>
      </c>
      <c r="H56" s="176" t="str">
        <f>IFERROR(IF('Adapted questions and answers'!$O14=1,(5-Points!I20)*-0.25,""),"")</f>
        <v/>
      </c>
      <c r="I56" s="176" t="str">
        <f>IFERROR(IF('Adapted questions and answers'!$O14=1,(5-Points!J20)*-0.25,""),"")</f>
        <v/>
      </c>
      <c r="J56" s="176" t="str">
        <f>IFERROR(IF('Adapted questions and answers'!$O14=1,(5-Points!K20)*-0.25,""),"")</f>
        <v/>
      </c>
      <c r="K56" s="176" t="str">
        <f>IFERROR(IF('Adapted questions and answers'!$O14=1,(5-Points!L20)*-0.25,""),"")</f>
        <v/>
      </c>
      <c r="L56" s="176" t="str">
        <f>IFERROR(IF('Adapted questions and answers'!$O14=1,(5-Points!M20)*-0.25,""),"")</f>
        <v/>
      </c>
      <c r="M56" s="176" t="str">
        <f>IFERROR(IF('Adapted questions and answers'!$O14=1,(5-Points!N20)*-0.25,""),"")</f>
        <v/>
      </c>
      <c r="N56" s="176" t="str">
        <f>IFERROR(IF('Adapted questions and answers'!$O14=1,(5-Points!O20)*-0.25,""),"")</f>
        <v/>
      </c>
      <c r="O56" s="176" t="str">
        <f>IFERROR(IF('Adapted questions and answers'!$O14=1,(5-Points!P20)*-0.25,""),"")</f>
        <v/>
      </c>
      <c r="P56" s="176" t="str">
        <f>IFERROR(IF('Adapted questions and answers'!$O14=1,(5-Points!Q20)*-0.25,""),"")</f>
        <v/>
      </c>
      <c r="Q56" s="176" t="str">
        <f>IFERROR(IF('Adapted questions and answers'!$O14=1,(5-Points!R20)*-0.25,""),"")</f>
        <v/>
      </c>
      <c r="R56" s="176" t="str">
        <f>IFERROR(IF('Adapted questions and answers'!$O14=1,(5-Points!S20)*-0.25,""),"")</f>
        <v/>
      </c>
      <c r="S56" s="176" t="str">
        <f>IFERROR(IF('Adapted questions and answers'!$O14=1,(5-Points!T20)*-0.25,""),"")</f>
        <v/>
      </c>
      <c r="T56" s="176" t="str">
        <f>IFERROR(IF('Adapted questions and answers'!$O14=1,(5-Points!U20)*-0.25,""),"")</f>
        <v/>
      </c>
      <c r="U56" s="176" t="str">
        <f>IFERROR(IF('Adapted questions and answers'!$O14=1,(5-Points!V20)*-0.25,""),"")</f>
        <v/>
      </c>
      <c r="V56" s="176" t="str">
        <f>IFERROR(IF('Adapted questions and answers'!$O14=1,(5-Points!W20)*-0.25,""),"")</f>
        <v/>
      </c>
      <c r="W56" s="176" t="str">
        <f>IFERROR(IF('Adapted questions and answers'!$O14=1,(5-Points!X20)*-0.25,""),"")</f>
        <v/>
      </c>
      <c r="X56" s="176" t="str">
        <f>IFERROR(IF('Adapted questions and answers'!$O14=1,(5-Points!Y20)*-0.25,""),"")</f>
        <v/>
      </c>
      <c r="Y56" s="176" t="str">
        <f>IFERROR(IF('Adapted questions and answers'!$O14=1,(5-Points!Z20)*-0.25,""),"")</f>
        <v/>
      </c>
      <c r="Z56" s="176" t="str">
        <f>IFERROR(IF('Adapted questions and answers'!$O14=1,(5-Points!AA20)*-0.25,""),"")</f>
        <v/>
      </c>
    </row>
    <row r="57" spans="1:26" ht="14.25" customHeight="1">
      <c r="A57" s="176" t="s">
        <v>166</v>
      </c>
      <c r="B57" s="176">
        <f>IFERROR(IF('Adapted questions and answers'!$O15=1,(5-Points!C21)*-0.25,""),"")</f>
        <v>-0.75</v>
      </c>
      <c r="C57" s="176">
        <f>IFERROR(IF('Adapted questions and answers'!$O15=1,(5-Points!D21)*-0.25,""),"")</f>
        <v>-0.25</v>
      </c>
      <c r="D57" s="176" t="str">
        <f>IFERROR(IF('Adapted questions and answers'!$O15=1,(5-Points!E21)*-0.25,""),"")</f>
        <v/>
      </c>
      <c r="E57" s="176" t="str">
        <f>IFERROR(IF('Adapted questions and answers'!$O15=1,(5-Points!F21)*-0.25,""),"")</f>
        <v/>
      </c>
      <c r="F57" s="176" t="str">
        <f>IFERROR(IF('Adapted questions and answers'!$O15=1,(5-Points!G21)*-0.25,""),"")</f>
        <v/>
      </c>
      <c r="G57" s="176" t="str">
        <f>IFERROR(IF('Adapted questions and answers'!$O15=1,(5-Points!H21)*-0.25,""),"")</f>
        <v/>
      </c>
      <c r="H57" s="176" t="str">
        <f>IFERROR(IF('Adapted questions and answers'!$O15=1,(5-Points!I21)*-0.25,""),"")</f>
        <v/>
      </c>
      <c r="I57" s="176" t="str">
        <f>IFERROR(IF('Adapted questions and answers'!$O15=1,(5-Points!J21)*-0.25,""),"")</f>
        <v/>
      </c>
      <c r="J57" s="176" t="str">
        <f>IFERROR(IF('Adapted questions and answers'!$O15=1,(5-Points!K21)*-0.25,""),"")</f>
        <v/>
      </c>
      <c r="K57" s="176" t="str">
        <f>IFERROR(IF('Adapted questions and answers'!$O15=1,(5-Points!L21)*-0.25,""),"")</f>
        <v/>
      </c>
      <c r="L57" s="176" t="str">
        <f>IFERROR(IF('Adapted questions and answers'!$O15=1,(5-Points!M21)*-0.25,""),"")</f>
        <v/>
      </c>
      <c r="M57" s="176" t="str">
        <f>IFERROR(IF('Adapted questions and answers'!$O15=1,(5-Points!N21)*-0.25,""),"")</f>
        <v/>
      </c>
      <c r="N57" s="176" t="str">
        <f>IFERROR(IF('Adapted questions and answers'!$O15=1,(5-Points!O21)*-0.25,""),"")</f>
        <v/>
      </c>
      <c r="O57" s="176" t="str">
        <f>IFERROR(IF('Adapted questions and answers'!$O15=1,(5-Points!P21)*-0.25,""),"")</f>
        <v/>
      </c>
      <c r="P57" s="176" t="str">
        <f>IFERROR(IF('Adapted questions and answers'!$O15=1,(5-Points!Q21)*-0.25,""),"")</f>
        <v/>
      </c>
      <c r="Q57" s="176" t="str">
        <f>IFERROR(IF('Adapted questions and answers'!$O15=1,(5-Points!R21)*-0.25,""),"")</f>
        <v/>
      </c>
      <c r="R57" s="176" t="str">
        <f>IFERROR(IF('Adapted questions and answers'!$O15=1,(5-Points!S21)*-0.25,""),"")</f>
        <v/>
      </c>
      <c r="S57" s="176" t="str">
        <f>IFERROR(IF('Adapted questions and answers'!$O15=1,(5-Points!T21)*-0.25,""),"")</f>
        <v/>
      </c>
      <c r="T57" s="176" t="str">
        <f>IFERROR(IF('Adapted questions and answers'!$O15=1,(5-Points!U21)*-0.25,""),"")</f>
        <v/>
      </c>
      <c r="U57" s="176" t="str">
        <f>IFERROR(IF('Adapted questions and answers'!$O15=1,(5-Points!V21)*-0.25,""),"")</f>
        <v/>
      </c>
      <c r="V57" s="176" t="str">
        <f>IFERROR(IF('Adapted questions and answers'!$O15=1,(5-Points!W21)*-0.25,""),"")</f>
        <v/>
      </c>
      <c r="W57" s="176" t="str">
        <f>IFERROR(IF('Adapted questions and answers'!$O15=1,(5-Points!X21)*-0.25,""),"")</f>
        <v/>
      </c>
      <c r="X57" s="176" t="str">
        <f>IFERROR(IF('Adapted questions and answers'!$O15=1,(5-Points!Y21)*-0.25,""),"")</f>
        <v/>
      </c>
      <c r="Y57" s="176" t="str">
        <f>IFERROR(IF('Adapted questions and answers'!$O15=1,(5-Points!Z21)*-0.25,""),"")</f>
        <v/>
      </c>
      <c r="Z57" s="176" t="str">
        <f>IFERROR(IF('Adapted questions and answers'!$O15=1,(5-Points!AA21)*-0.25,""),"")</f>
        <v/>
      </c>
    </row>
    <row r="58" spans="1:26" ht="14.25" customHeight="1">
      <c r="A58" s="176" t="s">
        <v>176</v>
      </c>
      <c r="B58" s="176">
        <f>IFERROR(IF('Adapted questions and answers'!$O16=1,(5-Points!C22)*-0.25,""),"")</f>
        <v>-0.75</v>
      </c>
      <c r="C58" s="176">
        <f>IFERROR(IF('Adapted questions and answers'!$O16=1,(5-Points!D22)*-0.25,""),"")</f>
        <v>-0.5</v>
      </c>
      <c r="D58" s="176" t="str">
        <f>IFERROR(IF('Adapted questions and answers'!$O16=1,(5-Points!E22)*-0.25,""),"")</f>
        <v/>
      </c>
      <c r="E58" s="176" t="str">
        <f>IFERROR(IF('Adapted questions and answers'!$O16=1,(5-Points!F22)*-0.25,""),"")</f>
        <v/>
      </c>
      <c r="F58" s="176" t="str">
        <f>IFERROR(IF('Adapted questions and answers'!$O16=1,(5-Points!G22)*-0.25,""),"")</f>
        <v/>
      </c>
      <c r="G58" s="176" t="str">
        <f>IFERROR(IF('Adapted questions and answers'!$O16=1,(5-Points!H22)*-0.25,""),"")</f>
        <v/>
      </c>
      <c r="H58" s="176" t="str">
        <f>IFERROR(IF('Adapted questions and answers'!$O16=1,(5-Points!I22)*-0.25,""),"")</f>
        <v/>
      </c>
      <c r="I58" s="176" t="str">
        <f>IFERROR(IF('Adapted questions and answers'!$O16=1,(5-Points!J22)*-0.25,""),"")</f>
        <v/>
      </c>
      <c r="J58" s="176" t="str">
        <f>IFERROR(IF('Adapted questions and answers'!$O16=1,(5-Points!K22)*-0.25,""),"")</f>
        <v/>
      </c>
      <c r="K58" s="176" t="str">
        <f>IFERROR(IF('Adapted questions and answers'!$O16=1,(5-Points!L22)*-0.25,""),"")</f>
        <v/>
      </c>
      <c r="L58" s="176" t="str">
        <f>IFERROR(IF('Adapted questions and answers'!$O16=1,(5-Points!M22)*-0.25,""),"")</f>
        <v/>
      </c>
      <c r="M58" s="176" t="str">
        <f>IFERROR(IF('Adapted questions and answers'!$O16=1,(5-Points!N22)*-0.25,""),"")</f>
        <v/>
      </c>
      <c r="N58" s="176" t="str">
        <f>IFERROR(IF('Adapted questions and answers'!$O16=1,(5-Points!O22)*-0.25,""),"")</f>
        <v/>
      </c>
      <c r="O58" s="176" t="str">
        <f>IFERROR(IF('Adapted questions and answers'!$O16=1,(5-Points!P22)*-0.25,""),"")</f>
        <v/>
      </c>
      <c r="P58" s="176" t="str">
        <f>IFERROR(IF('Adapted questions and answers'!$O16=1,(5-Points!Q22)*-0.25,""),"")</f>
        <v/>
      </c>
      <c r="Q58" s="176" t="str">
        <f>IFERROR(IF('Adapted questions and answers'!$O16=1,(5-Points!R22)*-0.25,""),"")</f>
        <v/>
      </c>
      <c r="R58" s="176" t="str">
        <f>IFERROR(IF('Adapted questions and answers'!$O16=1,(5-Points!S22)*-0.25,""),"")</f>
        <v/>
      </c>
      <c r="S58" s="176" t="str">
        <f>IFERROR(IF('Adapted questions and answers'!$O16=1,(5-Points!T22)*-0.25,""),"")</f>
        <v/>
      </c>
      <c r="T58" s="176" t="str">
        <f>IFERROR(IF('Adapted questions and answers'!$O16=1,(5-Points!U22)*-0.25,""),"")</f>
        <v/>
      </c>
      <c r="U58" s="176" t="str">
        <f>IFERROR(IF('Adapted questions and answers'!$O16=1,(5-Points!V22)*-0.25,""),"")</f>
        <v/>
      </c>
      <c r="V58" s="176" t="str">
        <f>IFERROR(IF('Adapted questions and answers'!$O16=1,(5-Points!W22)*-0.25,""),"")</f>
        <v/>
      </c>
      <c r="W58" s="176" t="str">
        <f>IFERROR(IF('Adapted questions and answers'!$O16=1,(5-Points!X22)*-0.25,""),"")</f>
        <v/>
      </c>
      <c r="X58" s="176" t="str">
        <f>IFERROR(IF('Adapted questions and answers'!$O16=1,(5-Points!Y22)*-0.25,""),"")</f>
        <v/>
      </c>
      <c r="Y58" s="176" t="str">
        <f>IFERROR(IF('Adapted questions and answers'!$O16=1,(5-Points!Z22)*-0.25,""),"")</f>
        <v/>
      </c>
      <c r="Z58" s="176" t="str">
        <f>IFERROR(IF('Adapted questions and answers'!$O16=1,(5-Points!AA22)*-0.25,""),"")</f>
        <v/>
      </c>
    </row>
    <row r="59" spans="1:26" ht="14.25" customHeight="1">
      <c r="A59" s="176" t="s">
        <v>186</v>
      </c>
      <c r="B59" s="176">
        <f>IFERROR(IF('Adapted questions and answers'!$O17=1,(5-Points!C23)*-0.25,""),"")</f>
        <v>-0.25</v>
      </c>
      <c r="C59" s="176">
        <f>IFERROR(IF('Adapted questions and answers'!$O17=1,(5-Points!D23)*-0.25,""),"")</f>
        <v>-0.75</v>
      </c>
      <c r="D59" s="176" t="str">
        <f>IFERROR(IF('Adapted questions and answers'!$O17=1,(5-Points!E23)*-0.25,""),"")</f>
        <v/>
      </c>
      <c r="E59" s="176" t="str">
        <f>IFERROR(IF('Adapted questions and answers'!$O17=1,(5-Points!F23)*-0.25,""),"")</f>
        <v/>
      </c>
      <c r="F59" s="176" t="str">
        <f>IFERROR(IF('Adapted questions and answers'!$O17=1,(5-Points!G23)*-0.25,""),"")</f>
        <v/>
      </c>
      <c r="G59" s="176" t="str">
        <f>IFERROR(IF('Adapted questions and answers'!$O17=1,(5-Points!H23)*-0.25,""),"")</f>
        <v/>
      </c>
      <c r="H59" s="176" t="str">
        <f>IFERROR(IF('Adapted questions and answers'!$O17=1,(5-Points!I23)*-0.25,""),"")</f>
        <v/>
      </c>
      <c r="I59" s="176" t="str">
        <f>IFERROR(IF('Adapted questions and answers'!$O17=1,(5-Points!J23)*-0.25,""),"")</f>
        <v/>
      </c>
      <c r="J59" s="176" t="str">
        <f>IFERROR(IF('Adapted questions and answers'!$O17=1,(5-Points!K23)*-0.25,""),"")</f>
        <v/>
      </c>
      <c r="K59" s="176" t="str">
        <f>IFERROR(IF('Adapted questions and answers'!$O17=1,(5-Points!L23)*-0.25,""),"")</f>
        <v/>
      </c>
      <c r="L59" s="176" t="str">
        <f>IFERROR(IF('Adapted questions and answers'!$O17=1,(5-Points!M23)*-0.25,""),"")</f>
        <v/>
      </c>
      <c r="M59" s="176" t="str">
        <f>IFERROR(IF('Adapted questions and answers'!$O17=1,(5-Points!N23)*-0.25,""),"")</f>
        <v/>
      </c>
      <c r="N59" s="176" t="str">
        <f>IFERROR(IF('Adapted questions and answers'!$O17=1,(5-Points!O23)*-0.25,""),"")</f>
        <v/>
      </c>
      <c r="O59" s="176" t="str">
        <f>IFERROR(IF('Adapted questions and answers'!$O17=1,(5-Points!P23)*-0.25,""),"")</f>
        <v/>
      </c>
      <c r="P59" s="176" t="str">
        <f>IFERROR(IF('Adapted questions and answers'!$O17=1,(5-Points!Q23)*-0.25,""),"")</f>
        <v/>
      </c>
      <c r="Q59" s="176" t="str">
        <f>IFERROR(IF('Adapted questions and answers'!$O17=1,(5-Points!R23)*-0.25,""),"")</f>
        <v/>
      </c>
      <c r="R59" s="176" t="str">
        <f>IFERROR(IF('Adapted questions and answers'!$O17=1,(5-Points!S23)*-0.25,""),"")</f>
        <v/>
      </c>
      <c r="S59" s="176" t="str">
        <f>IFERROR(IF('Adapted questions and answers'!$O17=1,(5-Points!T23)*-0.25,""),"")</f>
        <v/>
      </c>
      <c r="T59" s="176" t="str">
        <f>IFERROR(IF('Adapted questions and answers'!$O17=1,(5-Points!U23)*-0.25,""),"")</f>
        <v/>
      </c>
      <c r="U59" s="176" t="str">
        <f>IFERROR(IF('Adapted questions and answers'!$O17=1,(5-Points!V23)*-0.25,""),"")</f>
        <v/>
      </c>
      <c r="V59" s="176" t="str">
        <f>IFERROR(IF('Adapted questions and answers'!$O17=1,(5-Points!W23)*-0.25,""),"")</f>
        <v/>
      </c>
      <c r="W59" s="176" t="str">
        <f>IFERROR(IF('Adapted questions and answers'!$O17=1,(5-Points!X23)*-0.25,""),"")</f>
        <v/>
      </c>
      <c r="X59" s="176" t="str">
        <f>IFERROR(IF('Adapted questions and answers'!$O17=1,(5-Points!Y23)*-0.25,""),"")</f>
        <v/>
      </c>
      <c r="Y59" s="176" t="str">
        <f>IFERROR(IF('Adapted questions and answers'!$O17=1,(5-Points!Z23)*-0.25,""),"")</f>
        <v/>
      </c>
      <c r="Z59" s="176" t="str">
        <f>IFERROR(IF('Adapted questions and answers'!$O17=1,(5-Points!AA23)*-0.25,""),"")</f>
        <v/>
      </c>
    </row>
    <row r="60" spans="1:26" ht="14.25" customHeight="1">
      <c r="A60" s="176" t="s">
        <v>196</v>
      </c>
      <c r="B60" s="176" t="str">
        <f>IFERROR(IF('Adapted questions and answers'!$O18=1,(5-Points!C24)*-0.25,""),"")</f>
        <v/>
      </c>
      <c r="C60" s="176" t="str">
        <f>IFERROR(IF('Adapted questions and answers'!$O18=1,(5-Points!D24)*-0.25,""),"")</f>
        <v/>
      </c>
      <c r="D60" s="176" t="str">
        <f>IFERROR(IF('Adapted questions and answers'!$O18=1,(5-Points!E24)*-0.25,""),"")</f>
        <v/>
      </c>
      <c r="E60" s="176" t="str">
        <f>IFERROR(IF('Adapted questions and answers'!$O18=1,(5-Points!F24)*-0.25,""),"")</f>
        <v/>
      </c>
      <c r="F60" s="176" t="str">
        <f>IFERROR(IF('Adapted questions and answers'!$O18=1,(5-Points!G24)*-0.25,""),"")</f>
        <v/>
      </c>
      <c r="G60" s="176" t="str">
        <f>IFERROR(IF('Adapted questions and answers'!$O18=1,(5-Points!H24)*-0.25,""),"")</f>
        <v/>
      </c>
      <c r="H60" s="176" t="str">
        <f>IFERROR(IF('Adapted questions and answers'!$O18=1,(5-Points!I24)*-0.25,""),"")</f>
        <v/>
      </c>
      <c r="I60" s="176" t="str">
        <f>IFERROR(IF('Adapted questions and answers'!$O18=1,(5-Points!J24)*-0.25,""),"")</f>
        <v/>
      </c>
      <c r="J60" s="176" t="str">
        <f>IFERROR(IF('Adapted questions and answers'!$O18=1,(5-Points!K24)*-0.25,""),"")</f>
        <v/>
      </c>
      <c r="K60" s="176" t="str">
        <f>IFERROR(IF('Adapted questions and answers'!$O18=1,(5-Points!L24)*-0.25,""),"")</f>
        <v/>
      </c>
      <c r="L60" s="176" t="str">
        <f>IFERROR(IF('Adapted questions and answers'!$O18=1,(5-Points!M24)*-0.25,""),"")</f>
        <v/>
      </c>
      <c r="M60" s="176" t="str">
        <f>IFERROR(IF('Adapted questions and answers'!$O18=1,(5-Points!N24)*-0.25,""),"")</f>
        <v/>
      </c>
      <c r="N60" s="176" t="str">
        <f>IFERROR(IF('Adapted questions and answers'!$O18=1,(5-Points!O24)*-0.25,""),"")</f>
        <v/>
      </c>
      <c r="O60" s="176" t="str">
        <f>IFERROR(IF('Adapted questions and answers'!$O18=1,(5-Points!P24)*-0.25,""),"")</f>
        <v/>
      </c>
      <c r="P60" s="176" t="str">
        <f>IFERROR(IF('Adapted questions and answers'!$O18=1,(5-Points!Q24)*-0.25,""),"")</f>
        <v/>
      </c>
      <c r="Q60" s="176" t="str">
        <f>IFERROR(IF('Adapted questions and answers'!$O18=1,(5-Points!R24)*-0.25,""),"")</f>
        <v/>
      </c>
      <c r="R60" s="176" t="str">
        <f>IFERROR(IF('Adapted questions and answers'!$O18=1,(5-Points!S24)*-0.25,""),"")</f>
        <v/>
      </c>
      <c r="S60" s="176" t="str">
        <f>IFERROR(IF('Adapted questions and answers'!$O18=1,(5-Points!T24)*-0.25,""),"")</f>
        <v/>
      </c>
      <c r="T60" s="176" t="str">
        <f>IFERROR(IF('Adapted questions and answers'!$O18=1,(5-Points!U24)*-0.25,""),"")</f>
        <v/>
      </c>
      <c r="U60" s="176" t="str">
        <f>IFERROR(IF('Adapted questions and answers'!$O18=1,(5-Points!V24)*-0.25,""),"")</f>
        <v/>
      </c>
      <c r="V60" s="176" t="str">
        <f>IFERROR(IF('Adapted questions and answers'!$O18=1,(5-Points!W24)*-0.25,""),"")</f>
        <v/>
      </c>
      <c r="W60" s="176" t="str">
        <f>IFERROR(IF('Adapted questions and answers'!$O18=1,(5-Points!X24)*-0.25,""),"")</f>
        <v/>
      </c>
      <c r="X60" s="176" t="str">
        <f>IFERROR(IF('Adapted questions and answers'!$O18=1,(5-Points!Y24)*-0.25,""),"")</f>
        <v/>
      </c>
      <c r="Y60" s="176" t="str">
        <f>IFERROR(IF('Adapted questions and answers'!$O18=1,(5-Points!Z24)*-0.25,""),"")</f>
        <v/>
      </c>
      <c r="Z60" s="176" t="str">
        <f>IFERROR(IF('Adapted questions and answers'!$O18=1,(5-Points!AA24)*-0.25,""),"")</f>
        <v/>
      </c>
    </row>
    <row r="61" spans="1:26" ht="14.25" customHeight="1">
      <c r="A61" s="176" t="s">
        <v>206</v>
      </c>
      <c r="B61" s="176">
        <f>IFERROR(IF('Adapted questions and answers'!$O19=1,(5-Points!C29)*-0.25,""),"")</f>
        <v>0</v>
      </c>
      <c r="C61" s="176">
        <f>IFERROR(IF('Adapted questions and answers'!$O19=1,(5-Points!D29)*-0.25,""),"")</f>
        <v>-1</v>
      </c>
      <c r="D61" s="176" t="str">
        <f>IFERROR(IF('Adapted questions and answers'!$O19=1,(5-Points!E29)*-0.25,""),"")</f>
        <v/>
      </c>
      <c r="E61" s="176" t="str">
        <f>IFERROR(IF('Adapted questions and answers'!$O19=1,(5-Points!F29)*-0.25,""),"")</f>
        <v/>
      </c>
      <c r="F61" s="176" t="str">
        <f>IFERROR(IF('Adapted questions and answers'!$O19=1,(5-Points!G29)*-0.25,""),"")</f>
        <v/>
      </c>
      <c r="G61" s="176" t="str">
        <f>IFERROR(IF('Adapted questions and answers'!$O19=1,(5-Points!H29)*-0.25,""),"")</f>
        <v/>
      </c>
      <c r="H61" s="176" t="str">
        <f>IFERROR(IF('Adapted questions and answers'!$O19=1,(5-Points!I29)*-0.25,""),"")</f>
        <v/>
      </c>
      <c r="I61" s="176" t="str">
        <f>IFERROR(IF('Adapted questions and answers'!$O19=1,(5-Points!J29)*-0.25,""),"")</f>
        <v/>
      </c>
      <c r="J61" s="176" t="str">
        <f>IFERROR(IF('Adapted questions and answers'!$O19=1,(5-Points!K29)*-0.25,""),"")</f>
        <v/>
      </c>
      <c r="K61" s="176" t="str">
        <f>IFERROR(IF('Adapted questions and answers'!$O19=1,(5-Points!L29)*-0.25,""),"")</f>
        <v/>
      </c>
      <c r="L61" s="176" t="str">
        <f>IFERROR(IF('Adapted questions and answers'!$O19=1,(5-Points!M29)*-0.25,""),"")</f>
        <v/>
      </c>
      <c r="M61" s="176" t="str">
        <f>IFERROR(IF('Adapted questions and answers'!$O19=1,(5-Points!N29)*-0.25,""),"")</f>
        <v/>
      </c>
      <c r="N61" s="176" t="str">
        <f>IFERROR(IF('Adapted questions and answers'!$O19=1,(5-Points!O29)*-0.25,""),"")</f>
        <v/>
      </c>
      <c r="O61" s="176" t="str">
        <f>IFERROR(IF('Adapted questions and answers'!$O19=1,(5-Points!P29)*-0.25,""),"")</f>
        <v/>
      </c>
      <c r="P61" s="176" t="str">
        <f>IFERROR(IF('Adapted questions and answers'!$O19=1,(5-Points!Q29)*-0.25,""),"")</f>
        <v/>
      </c>
      <c r="Q61" s="176" t="str">
        <f>IFERROR(IF('Adapted questions and answers'!$O19=1,(5-Points!R29)*-0.25,""),"")</f>
        <v/>
      </c>
      <c r="R61" s="176" t="str">
        <f>IFERROR(IF('Adapted questions and answers'!$O19=1,(5-Points!S29)*-0.25,""),"")</f>
        <v/>
      </c>
      <c r="S61" s="176" t="str">
        <f>IFERROR(IF('Adapted questions and answers'!$O19=1,(5-Points!T29)*-0.25,""),"")</f>
        <v/>
      </c>
      <c r="T61" s="176" t="str">
        <f>IFERROR(IF('Adapted questions and answers'!$O19=1,(5-Points!U29)*-0.25,""),"")</f>
        <v/>
      </c>
      <c r="U61" s="176" t="str">
        <f>IFERROR(IF('Adapted questions and answers'!$O19=1,(5-Points!V29)*-0.25,""),"")</f>
        <v/>
      </c>
      <c r="V61" s="176" t="str">
        <f>IFERROR(IF('Adapted questions and answers'!$O19=1,(5-Points!W29)*-0.25,""),"")</f>
        <v/>
      </c>
      <c r="W61" s="176" t="str">
        <f>IFERROR(IF('Adapted questions and answers'!$O19=1,(5-Points!X29)*-0.25,""),"")</f>
        <v/>
      </c>
      <c r="X61" s="176" t="str">
        <f>IFERROR(IF('Adapted questions and answers'!$O19=1,(5-Points!Y29)*-0.25,""),"")</f>
        <v/>
      </c>
      <c r="Y61" s="176" t="str">
        <f>IFERROR(IF('Adapted questions and answers'!$O19=1,(5-Points!Z29)*-0.25,""),"")</f>
        <v/>
      </c>
      <c r="Z61" s="176" t="str">
        <f>IFERROR(IF('Adapted questions and answers'!$O19=1,(5-Points!AA29)*-0.25,""),"")</f>
        <v/>
      </c>
    </row>
    <row r="62" spans="1:26" ht="14.25" customHeight="1">
      <c r="A62" s="176" t="s">
        <v>216</v>
      </c>
      <c r="B62" s="176" t="str">
        <f>IFERROR(IF('Adapted questions and answers'!$O20=1,(5-Points!C30)*-0.25,""),"")</f>
        <v/>
      </c>
      <c r="C62" s="176" t="str">
        <f>IFERROR(IF('Adapted questions and answers'!$O20=1,(5-Points!D30)*-0.25,""),"")</f>
        <v/>
      </c>
      <c r="D62" s="176" t="str">
        <f>IFERROR(IF('Adapted questions and answers'!$O20=1,(5-Points!E30)*-0.25,""),"")</f>
        <v/>
      </c>
      <c r="E62" s="176" t="str">
        <f>IFERROR(IF('Adapted questions and answers'!$O20=1,(5-Points!F30)*-0.25,""),"")</f>
        <v/>
      </c>
      <c r="F62" s="176" t="str">
        <f>IFERROR(IF('Adapted questions and answers'!$O20=1,(5-Points!G30)*-0.25,""),"")</f>
        <v/>
      </c>
      <c r="G62" s="176" t="str">
        <f>IFERROR(IF('Adapted questions and answers'!$O20=1,(5-Points!H30)*-0.25,""),"")</f>
        <v/>
      </c>
      <c r="H62" s="176" t="str">
        <f>IFERROR(IF('Adapted questions and answers'!$O20=1,(5-Points!I30)*-0.25,""),"")</f>
        <v/>
      </c>
      <c r="I62" s="176" t="str">
        <f>IFERROR(IF('Adapted questions and answers'!$O20=1,(5-Points!J30)*-0.25,""),"")</f>
        <v/>
      </c>
      <c r="J62" s="176" t="str">
        <f>IFERROR(IF('Adapted questions and answers'!$O20=1,(5-Points!K30)*-0.25,""),"")</f>
        <v/>
      </c>
      <c r="K62" s="176" t="str">
        <f>IFERROR(IF('Adapted questions and answers'!$O20=1,(5-Points!L30)*-0.25,""),"")</f>
        <v/>
      </c>
      <c r="L62" s="176" t="str">
        <f>IFERROR(IF('Adapted questions and answers'!$O20=1,(5-Points!M30)*-0.25,""),"")</f>
        <v/>
      </c>
      <c r="M62" s="176" t="str">
        <f>IFERROR(IF('Adapted questions and answers'!$O20=1,(5-Points!N30)*-0.25,""),"")</f>
        <v/>
      </c>
      <c r="N62" s="176" t="str">
        <f>IFERROR(IF('Adapted questions and answers'!$O20=1,(5-Points!O30)*-0.25,""),"")</f>
        <v/>
      </c>
      <c r="O62" s="176" t="str">
        <f>IFERROR(IF('Adapted questions and answers'!$O20=1,(5-Points!P30)*-0.25,""),"")</f>
        <v/>
      </c>
      <c r="P62" s="176" t="str">
        <f>IFERROR(IF('Adapted questions and answers'!$O20=1,(5-Points!Q30)*-0.25,""),"")</f>
        <v/>
      </c>
      <c r="Q62" s="176" t="str">
        <f>IFERROR(IF('Adapted questions and answers'!$O20=1,(5-Points!R30)*-0.25,""),"")</f>
        <v/>
      </c>
      <c r="R62" s="176" t="str">
        <f>IFERROR(IF('Adapted questions and answers'!$O20=1,(5-Points!S30)*-0.25,""),"")</f>
        <v/>
      </c>
      <c r="S62" s="176" t="str">
        <f>IFERROR(IF('Adapted questions and answers'!$O20=1,(5-Points!T30)*-0.25,""),"")</f>
        <v/>
      </c>
      <c r="T62" s="176" t="str">
        <f>IFERROR(IF('Adapted questions and answers'!$O20=1,(5-Points!U30)*-0.25,""),"")</f>
        <v/>
      </c>
      <c r="U62" s="176" t="str">
        <f>IFERROR(IF('Adapted questions and answers'!$O20=1,(5-Points!V30)*-0.25,""),"")</f>
        <v/>
      </c>
      <c r="V62" s="176" t="str">
        <f>IFERROR(IF('Adapted questions and answers'!$O20=1,(5-Points!W30)*-0.25,""),"")</f>
        <v/>
      </c>
      <c r="W62" s="176" t="str">
        <f>IFERROR(IF('Adapted questions and answers'!$O20=1,(5-Points!X30)*-0.25,""),"")</f>
        <v/>
      </c>
      <c r="X62" s="176" t="str">
        <f>IFERROR(IF('Adapted questions and answers'!$O20=1,(5-Points!Y30)*-0.25,""),"")</f>
        <v/>
      </c>
      <c r="Y62" s="176" t="str">
        <f>IFERROR(IF('Adapted questions and answers'!$O20=1,(5-Points!Z30)*-0.25,""),"")</f>
        <v/>
      </c>
      <c r="Z62" s="176" t="str">
        <f>IFERROR(IF('Adapted questions and answers'!$O20=1,(5-Points!AA30)*-0.25,""),"")</f>
        <v/>
      </c>
    </row>
    <row r="63" spans="1:26" ht="14.25" customHeight="1">
      <c r="A63" s="176" t="s">
        <v>226</v>
      </c>
      <c r="B63" s="176" t="str">
        <f>IFERROR(IF('Adapted questions and answers'!$O21=1,(5-Points!C31)*-0.25,""),"")</f>
        <v/>
      </c>
      <c r="C63" s="176" t="str">
        <f>IFERROR(IF('Adapted questions and answers'!$O21=1,(5-Points!D31)*-0.25,""),"")</f>
        <v/>
      </c>
      <c r="D63" s="176" t="str">
        <f>IFERROR(IF('Adapted questions and answers'!$O21=1,(5-Points!E31)*-0.25,""),"")</f>
        <v/>
      </c>
      <c r="E63" s="176" t="str">
        <f>IFERROR(IF('Adapted questions and answers'!$O21=1,(5-Points!F31)*-0.25,""),"")</f>
        <v/>
      </c>
      <c r="F63" s="176" t="str">
        <f>IFERROR(IF('Adapted questions and answers'!$O21=1,(5-Points!G31)*-0.25,""),"")</f>
        <v/>
      </c>
      <c r="G63" s="176" t="str">
        <f>IFERROR(IF('Adapted questions and answers'!$O21=1,(5-Points!H31)*-0.25,""),"")</f>
        <v/>
      </c>
      <c r="H63" s="176" t="str">
        <f>IFERROR(IF('Adapted questions and answers'!$O21=1,(5-Points!I31)*-0.25,""),"")</f>
        <v/>
      </c>
      <c r="I63" s="176" t="str">
        <f>IFERROR(IF('Adapted questions and answers'!$O21=1,(5-Points!J31)*-0.25,""),"")</f>
        <v/>
      </c>
      <c r="J63" s="176" t="str">
        <f>IFERROR(IF('Adapted questions and answers'!$O21=1,(5-Points!K31)*-0.25,""),"")</f>
        <v/>
      </c>
      <c r="K63" s="176" t="str">
        <f>IFERROR(IF('Adapted questions and answers'!$O21=1,(5-Points!L31)*-0.25,""),"")</f>
        <v/>
      </c>
      <c r="L63" s="176" t="str">
        <f>IFERROR(IF('Adapted questions and answers'!$O21=1,(5-Points!M31)*-0.25,""),"")</f>
        <v/>
      </c>
      <c r="M63" s="176" t="str">
        <f>IFERROR(IF('Adapted questions and answers'!$O21=1,(5-Points!N31)*-0.25,""),"")</f>
        <v/>
      </c>
      <c r="N63" s="176" t="str">
        <f>IFERROR(IF('Adapted questions and answers'!$O21=1,(5-Points!O31)*-0.25,""),"")</f>
        <v/>
      </c>
      <c r="O63" s="176" t="str">
        <f>IFERROR(IF('Adapted questions and answers'!$O21=1,(5-Points!P31)*-0.25,""),"")</f>
        <v/>
      </c>
      <c r="P63" s="176" t="str">
        <f>IFERROR(IF('Adapted questions and answers'!$O21=1,(5-Points!Q31)*-0.25,""),"")</f>
        <v/>
      </c>
      <c r="Q63" s="176" t="str">
        <f>IFERROR(IF('Adapted questions and answers'!$O21=1,(5-Points!R31)*-0.25,""),"")</f>
        <v/>
      </c>
      <c r="R63" s="176" t="str">
        <f>IFERROR(IF('Adapted questions and answers'!$O21=1,(5-Points!S31)*-0.25,""),"")</f>
        <v/>
      </c>
      <c r="S63" s="176" t="str">
        <f>IFERROR(IF('Adapted questions and answers'!$O21=1,(5-Points!T31)*-0.25,""),"")</f>
        <v/>
      </c>
      <c r="T63" s="176" t="str">
        <f>IFERROR(IF('Adapted questions and answers'!$O21=1,(5-Points!U31)*-0.25,""),"")</f>
        <v/>
      </c>
      <c r="U63" s="176" t="str">
        <f>IFERROR(IF('Adapted questions and answers'!$O21=1,(5-Points!V31)*-0.25,""),"")</f>
        <v/>
      </c>
      <c r="V63" s="176" t="str">
        <f>IFERROR(IF('Adapted questions and answers'!$O21=1,(5-Points!W31)*-0.25,""),"")</f>
        <v/>
      </c>
      <c r="W63" s="176" t="str">
        <f>IFERROR(IF('Adapted questions and answers'!$O21=1,(5-Points!X31)*-0.25,""),"")</f>
        <v/>
      </c>
      <c r="X63" s="176" t="str">
        <f>IFERROR(IF('Adapted questions and answers'!$O21=1,(5-Points!Y31)*-0.25,""),"")</f>
        <v/>
      </c>
      <c r="Y63" s="176" t="str">
        <f>IFERROR(IF('Adapted questions and answers'!$O21=1,(5-Points!Z31)*-0.25,""),"")</f>
        <v/>
      </c>
      <c r="Z63" s="176" t="str">
        <f>IFERROR(IF('Adapted questions and answers'!$O21=1,(5-Points!AA31)*-0.25,""),"")</f>
        <v/>
      </c>
    </row>
    <row r="64" spans="1:26" ht="14.25" customHeight="1">
      <c r="A64" s="176" t="s">
        <v>233</v>
      </c>
      <c r="B64" s="176">
        <f>IFERROR(IF('Adapted questions and answers'!$O22=1,(5-Points!C32)*-0.25,""),"")</f>
        <v>-1</v>
      </c>
      <c r="C64" s="176">
        <f>IFERROR(IF('Adapted questions and answers'!$O22=1,(5-Points!D32)*-0.25,""),"")</f>
        <v>-0.25</v>
      </c>
      <c r="D64" s="176" t="str">
        <f>IFERROR(IF('Adapted questions and answers'!$O22=1,(5-Points!E32)*-0.25,""),"")</f>
        <v/>
      </c>
      <c r="E64" s="176" t="str">
        <f>IFERROR(IF('Adapted questions and answers'!$O22=1,(5-Points!F32)*-0.25,""),"")</f>
        <v/>
      </c>
      <c r="F64" s="176" t="str">
        <f>IFERROR(IF('Adapted questions and answers'!$O22=1,(5-Points!G32)*-0.25,""),"")</f>
        <v/>
      </c>
      <c r="G64" s="176" t="str">
        <f>IFERROR(IF('Adapted questions and answers'!$O22=1,(5-Points!H32)*-0.25,""),"")</f>
        <v/>
      </c>
      <c r="H64" s="176" t="str">
        <f>IFERROR(IF('Adapted questions and answers'!$O22=1,(5-Points!I32)*-0.25,""),"")</f>
        <v/>
      </c>
      <c r="I64" s="176" t="str">
        <f>IFERROR(IF('Adapted questions and answers'!$O22=1,(5-Points!J32)*-0.25,""),"")</f>
        <v/>
      </c>
      <c r="J64" s="176" t="str">
        <f>IFERROR(IF('Adapted questions and answers'!$O22=1,(5-Points!K32)*-0.25,""),"")</f>
        <v/>
      </c>
      <c r="K64" s="176" t="str">
        <f>IFERROR(IF('Adapted questions and answers'!$O22=1,(5-Points!L32)*-0.25,""),"")</f>
        <v/>
      </c>
      <c r="L64" s="176" t="str">
        <f>IFERROR(IF('Adapted questions and answers'!$O22=1,(5-Points!M32)*-0.25,""),"")</f>
        <v/>
      </c>
      <c r="M64" s="176" t="str">
        <f>IFERROR(IF('Adapted questions and answers'!$O22=1,(5-Points!N32)*-0.25,""),"")</f>
        <v/>
      </c>
      <c r="N64" s="176" t="str">
        <f>IFERROR(IF('Adapted questions and answers'!$O22=1,(5-Points!O32)*-0.25,""),"")</f>
        <v/>
      </c>
      <c r="O64" s="176" t="str">
        <f>IFERROR(IF('Adapted questions and answers'!$O22=1,(5-Points!P32)*-0.25,""),"")</f>
        <v/>
      </c>
      <c r="P64" s="176" t="str">
        <f>IFERROR(IF('Adapted questions and answers'!$O22=1,(5-Points!Q32)*-0.25,""),"")</f>
        <v/>
      </c>
      <c r="Q64" s="176" t="str">
        <f>IFERROR(IF('Adapted questions and answers'!$O22=1,(5-Points!R32)*-0.25,""),"")</f>
        <v/>
      </c>
      <c r="R64" s="176" t="str">
        <f>IFERROR(IF('Adapted questions and answers'!$O22=1,(5-Points!S32)*-0.25,""),"")</f>
        <v/>
      </c>
      <c r="S64" s="176" t="str">
        <f>IFERROR(IF('Adapted questions and answers'!$O22=1,(5-Points!T32)*-0.25,""),"")</f>
        <v/>
      </c>
      <c r="T64" s="176" t="str">
        <f>IFERROR(IF('Adapted questions and answers'!$O22=1,(5-Points!U32)*-0.25,""),"")</f>
        <v/>
      </c>
      <c r="U64" s="176" t="str">
        <f>IFERROR(IF('Adapted questions and answers'!$O22=1,(5-Points!V32)*-0.25,""),"")</f>
        <v/>
      </c>
      <c r="V64" s="176" t="str">
        <f>IFERROR(IF('Adapted questions and answers'!$O22=1,(5-Points!W32)*-0.25,""),"")</f>
        <v/>
      </c>
      <c r="W64" s="176" t="str">
        <f>IFERROR(IF('Adapted questions and answers'!$O22=1,(5-Points!X32)*-0.25,""),"")</f>
        <v/>
      </c>
      <c r="X64" s="176" t="str">
        <f>IFERROR(IF('Adapted questions and answers'!$O22=1,(5-Points!Y32)*-0.25,""),"")</f>
        <v/>
      </c>
      <c r="Y64" s="176" t="str">
        <f>IFERROR(IF('Adapted questions and answers'!$O22=1,(5-Points!Z32)*-0.25,""),"")</f>
        <v/>
      </c>
      <c r="Z64" s="176" t="str">
        <f>IFERROR(IF('Adapted questions and answers'!$O22=1,(5-Points!AA32)*-0.25,""),"")</f>
        <v/>
      </c>
    </row>
    <row r="65" spans="1:26" ht="14.25" customHeight="1">
      <c r="A65" s="176" t="s">
        <v>243</v>
      </c>
      <c r="B65" s="176" t="str">
        <f>IFERROR(IF('Adapted questions and answers'!$O23=1,(5-Points!C33)*-0.25,""),"")</f>
        <v/>
      </c>
      <c r="C65" s="176" t="str">
        <f>IFERROR(IF('Adapted questions and answers'!$O23=1,(5-Points!D33)*-0.25,""),"")</f>
        <v/>
      </c>
      <c r="D65" s="176" t="str">
        <f>IFERROR(IF('Adapted questions and answers'!$O23=1,(5-Points!E33)*-0.25,""),"")</f>
        <v/>
      </c>
      <c r="E65" s="176" t="str">
        <f>IFERROR(IF('Adapted questions and answers'!$O23=1,(5-Points!F33)*-0.25,""),"")</f>
        <v/>
      </c>
      <c r="F65" s="176" t="str">
        <f>IFERROR(IF('Adapted questions and answers'!$O23=1,(5-Points!G33)*-0.25,""),"")</f>
        <v/>
      </c>
      <c r="G65" s="176" t="str">
        <f>IFERROR(IF('Adapted questions and answers'!$O23=1,(5-Points!H33)*-0.25,""),"")</f>
        <v/>
      </c>
      <c r="H65" s="176" t="str">
        <f>IFERROR(IF('Adapted questions and answers'!$O23=1,(5-Points!I33)*-0.25,""),"")</f>
        <v/>
      </c>
      <c r="I65" s="176" t="str">
        <f>IFERROR(IF('Adapted questions and answers'!$O23=1,(5-Points!J33)*-0.25,""),"")</f>
        <v/>
      </c>
      <c r="J65" s="176" t="str">
        <f>IFERROR(IF('Adapted questions and answers'!$O23=1,(5-Points!K33)*-0.25,""),"")</f>
        <v/>
      </c>
      <c r="K65" s="176" t="str">
        <f>IFERROR(IF('Adapted questions and answers'!$O23=1,(5-Points!L33)*-0.25,""),"")</f>
        <v/>
      </c>
      <c r="L65" s="176" t="str">
        <f>IFERROR(IF('Adapted questions and answers'!$O23=1,(5-Points!M33)*-0.25,""),"")</f>
        <v/>
      </c>
      <c r="M65" s="176" t="str">
        <f>IFERROR(IF('Adapted questions and answers'!$O23=1,(5-Points!N33)*-0.25,""),"")</f>
        <v/>
      </c>
      <c r="N65" s="176" t="str">
        <f>IFERROR(IF('Adapted questions and answers'!$O23=1,(5-Points!O33)*-0.25,""),"")</f>
        <v/>
      </c>
      <c r="O65" s="176" t="str">
        <f>IFERROR(IF('Adapted questions and answers'!$O23=1,(5-Points!P33)*-0.25,""),"")</f>
        <v/>
      </c>
      <c r="P65" s="176" t="str">
        <f>IFERROR(IF('Adapted questions and answers'!$O23=1,(5-Points!Q33)*-0.25,""),"")</f>
        <v/>
      </c>
      <c r="Q65" s="176" t="str">
        <f>IFERROR(IF('Adapted questions and answers'!$O23=1,(5-Points!R33)*-0.25,""),"")</f>
        <v/>
      </c>
      <c r="R65" s="176" t="str">
        <f>IFERROR(IF('Adapted questions and answers'!$O23=1,(5-Points!S33)*-0.25,""),"")</f>
        <v/>
      </c>
      <c r="S65" s="176" t="str">
        <f>IFERROR(IF('Adapted questions and answers'!$O23=1,(5-Points!T33)*-0.25,""),"")</f>
        <v/>
      </c>
      <c r="T65" s="176" t="str">
        <f>IFERROR(IF('Adapted questions and answers'!$O23=1,(5-Points!U33)*-0.25,""),"")</f>
        <v/>
      </c>
      <c r="U65" s="176" t="str">
        <f>IFERROR(IF('Adapted questions and answers'!$O23=1,(5-Points!V33)*-0.25,""),"")</f>
        <v/>
      </c>
      <c r="V65" s="176" t="str">
        <f>IFERROR(IF('Adapted questions and answers'!$O23=1,(5-Points!W33)*-0.25,""),"")</f>
        <v/>
      </c>
      <c r="W65" s="176" t="str">
        <f>IFERROR(IF('Adapted questions and answers'!$O23=1,(5-Points!X33)*-0.25,""),"")</f>
        <v/>
      </c>
      <c r="X65" s="176" t="str">
        <f>IFERROR(IF('Adapted questions and answers'!$O23=1,(5-Points!Y33)*-0.25,""),"")</f>
        <v/>
      </c>
      <c r="Y65" s="176" t="str">
        <f>IFERROR(IF('Adapted questions and answers'!$O23=1,(5-Points!Z33)*-0.25,""),"")</f>
        <v/>
      </c>
      <c r="Z65" s="176" t="str">
        <f>IFERROR(IF('Adapted questions and answers'!$O23=1,(5-Points!AA33)*-0.25,""),"")</f>
        <v/>
      </c>
    </row>
    <row r="66" spans="1:26" ht="14.25" customHeight="1">
      <c r="A66" s="176" t="s">
        <v>253</v>
      </c>
      <c r="B66" s="176" t="str">
        <f>IFERROR(IF('Adapted questions and answers'!$O24=1,(5-Points!C34)*-0.25,""),"")</f>
        <v/>
      </c>
      <c r="C66" s="176" t="str">
        <f>IFERROR(IF('Adapted questions and answers'!$O24=1,(5-Points!D34)*-0.25,""),"")</f>
        <v/>
      </c>
      <c r="D66" s="176" t="str">
        <f>IFERROR(IF('Adapted questions and answers'!$O24=1,(5-Points!E34)*-0.25,""),"")</f>
        <v/>
      </c>
      <c r="E66" s="176" t="str">
        <f>IFERROR(IF('Adapted questions and answers'!$O24=1,(5-Points!F34)*-0.25,""),"")</f>
        <v/>
      </c>
      <c r="F66" s="176" t="str">
        <f>IFERROR(IF('Adapted questions and answers'!$O24=1,(5-Points!G34)*-0.25,""),"")</f>
        <v/>
      </c>
      <c r="G66" s="176" t="str">
        <f>IFERROR(IF('Adapted questions and answers'!$O24=1,(5-Points!H34)*-0.25,""),"")</f>
        <v/>
      </c>
      <c r="H66" s="176" t="str">
        <f>IFERROR(IF('Adapted questions and answers'!$O24=1,(5-Points!I34)*-0.25,""),"")</f>
        <v/>
      </c>
      <c r="I66" s="176" t="str">
        <f>IFERROR(IF('Adapted questions and answers'!$O24=1,(5-Points!J34)*-0.25,""),"")</f>
        <v/>
      </c>
      <c r="J66" s="176" t="str">
        <f>IFERROR(IF('Adapted questions and answers'!$O24=1,(5-Points!K34)*-0.25,""),"")</f>
        <v/>
      </c>
      <c r="K66" s="176" t="str">
        <f>IFERROR(IF('Adapted questions and answers'!$O24=1,(5-Points!L34)*-0.25,""),"")</f>
        <v/>
      </c>
      <c r="L66" s="176" t="str">
        <f>IFERROR(IF('Adapted questions and answers'!$O24=1,(5-Points!M34)*-0.25,""),"")</f>
        <v/>
      </c>
      <c r="M66" s="176" t="str">
        <f>IFERROR(IF('Adapted questions and answers'!$O24=1,(5-Points!N34)*-0.25,""),"")</f>
        <v/>
      </c>
      <c r="N66" s="176" t="str">
        <f>IFERROR(IF('Adapted questions and answers'!$O24=1,(5-Points!O34)*-0.25,""),"")</f>
        <v/>
      </c>
      <c r="O66" s="176" t="str">
        <f>IFERROR(IF('Adapted questions and answers'!$O24=1,(5-Points!P34)*-0.25,""),"")</f>
        <v/>
      </c>
      <c r="P66" s="176" t="str">
        <f>IFERROR(IF('Adapted questions and answers'!$O24=1,(5-Points!Q34)*-0.25,""),"")</f>
        <v/>
      </c>
      <c r="Q66" s="176" t="str">
        <f>IFERROR(IF('Adapted questions and answers'!$O24=1,(5-Points!R34)*-0.25,""),"")</f>
        <v/>
      </c>
      <c r="R66" s="176" t="str">
        <f>IFERROR(IF('Adapted questions and answers'!$O24=1,(5-Points!S34)*-0.25,""),"")</f>
        <v/>
      </c>
      <c r="S66" s="176" t="str">
        <f>IFERROR(IF('Adapted questions and answers'!$O24=1,(5-Points!T34)*-0.25,""),"")</f>
        <v/>
      </c>
      <c r="T66" s="176" t="str">
        <f>IFERROR(IF('Adapted questions and answers'!$O24=1,(5-Points!U34)*-0.25,""),"")</f>
        <v/>
      </c>
      <c r="U66" s="176" t="str">
        <f>IFERROR(IF('Adapted questions and answers'!$O24=1,(5-Points!V34)*-0.25,""),"")</f>
        <v/>
      </c>
      <c r="V66" s="176" t="str">
        <f>IFERROR(IF('Adapted questions and answers'!$O24=1,(5-Points!W34)*-0.25,""),"")</f>
        <v/>
      </c>
      <c r="W66" s="176" t="str">
        <f>IFERROR(IF('Adapted questions and answers'!$O24=1,(5-Points!X34)*-0.25,""),"")</f>
        <v/>
      </c>
      <c r="X66" s="176" t="str">
        <f>IFERROR(IF('Adapted questions and answers'!$O24=1,(5-Points!Y34)*-0.25,""),"")</f>
        <v/>
      </c>
      <c r="Y66" s="176" t="str">
        <f>IFERROR(IF('Adapted questions and answers'!$O24=1,(5-Points!Z34)*-0.25,""),"")</f>
        <v/>
      </c>
      <c r="Z66" s="176" t="str">
        <f>IFERROR(IF('Adapted questions and answers'!$O24=1,(5-Points!AA34)*-0.25,""),"")</f>
        <v/>
      </c>
    </row>
    <row r="67" spans="1:26" ht="14.25" customHeight="1">
      <c r="A67" s="176" t="s">
        <v>263</v>
      </c>
      <c r="B67" s="176" t="str">
        <f>IFERROR(IF('Adapted questions and answers'!$O25=1,(5-Points!C35)*-0.25,""),"")</f>
        <v/>
      </c>
      <c r="C67" s="176" t="str">
        <f>IFERROR(IF('Adapted questions and answers'!$O25=1,(5-Points!D35)*-0.25,""),"")</f>
        <v/>
      </c>
      <c r="D67" s="176" t="str">
        <f>IFERROR(IF('Adapted questions and answers'!$O25=1,(5-Points!E35)*-0.25,""),"")</f>
        <v/>
      </c>
      <c r="E67" s="176" t="str">
        <f>IFERROR(IF('Adapted questions and answers'!$O25=1,(5-Points!F35)*-0.25,""),"")</f>
        <v/>
      </c>
      <c r="F67" s="176" t="str">
        <f>IFERROR(IF('Adapted questions and answers'!$O25=1,(5-Points!G35)*-0.25,""),"")</f>
        <v/>
      </c>
      <c r="G67" s="176" t="str">
        <f>IFERROR(IF('Adapted questions and answers'!$O25=1,(5-Points!H35)*-0.25,""),"")</f>
        <v/>
      </c>
      <c r="H67" s="176" t="str">
        <f>IFERROR(IF('Adapted questions and answers'!$O25=1,(5-Points!I35)*-0.25,""),"")</f>
        <v/>
      </c>
      <c r="I67" s="176" t="str">
        <f>IFERROR(IF('Adapted questions and answers'!$O25=1,(5-Points!J35)*-0.25,""),"")</f>
        <v/>
      </c>
      <c r="J67" s="176" t="str">
        <f>IFERROR(IF('Adapted questions and answers'!$O25=1,(5-Points!K35)*-0.25,""),"")</f>
        <v/>
      </c>
      <c r="K67" s="176" t="str">
        <f>IFERROR(IF('Adapted questions and answers'!$O25=1,(5-Points!L35)*-0.25,""),"")</f>
        <v/>
      </c>
      <c r="L67" s="176" t="str">
        <f>IFERROR(IF('Adapted questions and answers'!$O25=1,(5-Points!M35)*-0.25,""),"")</f>
        <v/>
      </c>
      <c r="M67" s="176" t="str">
        <f>IFERROR(IF('Adapted questions and answers'!$O25=1,(5-Points!N35)*-0.25,""),"")</f>
        <v/>
      </c>
      <c r="N67" s="176" t="str">
        <f>IFERROR(IF('Adapted questions and answers'!$O25=1,(5-Points!O35)*-0.25,""),"")</f>
        <v/>
      </c>
      <c r="O67" s="176" t="str">
        <f>IFERROR(IF('Adapted questions and answers'!$O25=1,(5-Points!P35)*-0.25,""),"")</f>
        <v/>
      </c>
      <c r="P67" s="176" t="str">
        <f>IFERROR(IF('Adapted questions and answers'!$O25=1,(5-Points!Q35)*-0.25,""),"")</f>
        <v/>
      </c>
      <c r="Q67" s="176" t="str">
        <f>IFERROR(IF('Adapted questions and answers'!$O25=1,(5-Points!R35)*-0.25,""),"")</f>
        <v/>
      </c>
      <c r="R67" s="176" t="str">
        <f>IFERROR(IF('Adapted questions and answers'!$O25=1,(5-Points!S35)*-0.25,""),"")</f>
        <v/>
      </c>
      <c r="S67" s="176" t="str">
        <f>IFERROR(IF('Adapted questions and answers'!$O25=1,(5-Points!T35)*-0.25,""),"")</f>
        <v/>
      </c>
      <c r="T67" s="176" t="str">
        <f>IFERROR(IF('Adapted questions and answers'!$O25=1,(5-Points!U35)*-0.25,""),"")</f>
        <v/>
      </c>
      <c r="U67" s="176" t="str">
        <f>IFERROR(IF('Adapted questions and answers'!$O25=1,(5-Points!V35)*-0.25,""),"")</f>
        <v/>
      </c>
      <c r="V67" s="176" t="str">
        <f>IFERROR(IF('Adapted questions and answers'!$O25=1,(5-Points!W35)*-0.25,""),"")</f>
        <v/>
      </c>
      <c r="W67" s="176" t="str">
        <f>IFERROR(IF('Adapted questions and answers'!$O25=1,(5-Points!X35)*-0.25,""),"")</f>
        <v/>
      </c>
      <c r="X67" s="176" t="str">
        <f>IFERROR(IF('Adapted questions and answers'!$O25=1,(5-Points!Y35)*-0.25,""),"")</f>
        <v/>
      </c>
      <c r="Y67" s="176" t="str">
        <f>IFERROR(IF('Adapted questions and answers'!$O25=1,(5-Points!Z35)*-0.25,""),"")</f>
        <v/>
      </c>
      <c r="Z67" s="176" t="str">
        <f>IFERROR(IF('Adapted questions and answers'!$O25=1,(5-Points!AA35)*-0.25,""),"")</f>
        <v/>
      </c>
    </row>
    <row r="68" spans="1:26" ht="14.25" customHeight="1">
      <c r="A68" s="176" t="s">
        <v>273</v>
      </c>
      <c r="B68" s="176" t="str">
        <f>IFERROR(IF('Adapted questions and answers'!$O26=1,(5-Points!C36)*-0.25,""),"")</f>
        <v/>
      </c>
      <c r="C68" s="176" t="str">
        <f>IFERROR(IF('Adapted questions and answers'!$O26=1,(5-Points!D36)*-0.25,""),"")</f>
        <v/>
      </c>
      <c r="D68" s="176" t="str">
        <f>IFERROR(IF('Adapted questions and answers'!$O26=1,(5-Points!E36)*-0.25,""),"")</f>
        <v/>
      </c>
      <c r="E68" s="176" t="str">
        <f>IFERROR(IF('Adapted questions and answers'!$O26=1,(5-Points!F36)*-0.25,""),"")</f>
        <v/>
      </c>
      <c r="F68" s="176" t="str">
        <f>IFERROR(IF('Adapted questions and answers'!$O26=1,(5-Points!G36)*-0.25,""),"")</f>
        <v/>
      </c>
      <c r="G68" s="176" t="str">
        <f>IFERROR(IF('Adapted questions and answers'!$O26=1,(5-Points!H36)*-0.25,""),"")</f>
        <v/>
      </c>
      <c r="H68" s="176" t="str">
        <f>IFERROR(IF('Adapted questions and answers'!$O26=1,(5-Points!I36)*-0.25,""),"")</f>
        <v/>
      </c>
      <c r="I68" s="176" t="str">
        <f>IFERROR(IF('Adapted questions and answers'!$O26=1,(5-Points!J36)*-0.25,""),"")</f>
        <v/>
      </c>
      <c r="J68" s="176" t="str">
        <f>IFERROR(IF('Adapted questions and answers'!$O26=1,(5-Points!K36)*-0.25,""),"")</f>
        <v/>
      </c>
      <c r="K68" s="176" t="str">
        <f>IFERROR(IF('Adapted questions and answers'!$O26=1,(5-Points!L36)*-0.25,""),"")</f>
        <v/>
      </c>
      <c r="L68" s="176" t="str">
        <f>IFERROR(IF('Adapted questions and answers'!$O26=1,(5-Points!M36)*-0.25,""),"")</f>
        <v/>
      </c>
      <c r="M68" s="176" t="str">
        <f>IFERROR(IF('Adapted questions and answers'!$O26=1,(5-Points!N36)*-0.25,""),"")</f>
        <v/>
      </c>
      <c r="N68" s="176" t="str">
        <f>IFERROR(IF('Adapted questions and answers'!$O26=1,(5-Points!O36)*-0.25,""),"")</f>
        <v/>
      </c>
      <c r="O68" s="176" t="str">
        <f>IFERROR(IF('Adapted questions and answers'!$O26=1,(5-Points!P36)*-0.25,""),"")</f>
        <v/>
      </c>
      <c r="P68" s="176" t="str">
        <f>IFERROR(IF('Adapted questions and answers'!$O26=1,(5-Points!Q36)*-0.25,""),"")</f>
        <v/>
      </c>
      <c r="Q68" s="176" t="str">
        <f>IFERROR(IF('Adapted questions and answers'!$O26=1,(5-Points!R36)*-0.25,""),"")</f>
        <v/>
      </c>
      <c r="R68" s="176" t="str">
        <f>IFERROR(IF('Adapted questions and answers'!$O26=1,(5-Points!S36)*-0.25,""),"")</f>
        <v/>
      </c>
      <c r="S68" s="176" t="str">
        <f>IFERROR(IF('Adapted questions and answers'!$O26=1,(5-Points!T36)*-0.25,""),"")</f>
        <v/>
      </c>
      <c r="T68" s="176" t="str">
        <f>IFERROR(IF('Adapted questions and answers'!$O26=1,(5-Points!U36)*-0.25,""),"")</f>
        <v/>
      </c>
      <c r="U68" s="176" t="str">
        <f>IFERROR(IF('Adapted questions and answers'!$O26=1,(5-Points!V36)*-0.25,""),"")</f>
        <v/>
      </c>
      <c r="V68" s="176" t="str">
        <f>IFERROR(IF('Adapted questions and answers'!$O26=1,(5-Points!W36)*-0.25,""),"")</f>
        <v/>
      </c>
      <c r="W68" s="176" t="str">
        <f>IFERROR(IF('Adapted questions and answers'!$O26=1,(5-Points!X36)*-0.25,""),"")</f>
        <v/>
      </c>
      <c r="X68" s="176" t="str">
        <f>IFERROR(IF('Adapted questions and answers'!$O26=1,(5-Points!Y36)*-0.25,""),"")</f>
        <v/>
      </c>
      <c r="Y68" s="176" t="str">
        <f>IFERROR(IF('Adapted questions and answers'!$O26=1,(5-Points!Z36)*-0.25,""),"")</f>
        <v/>
      </c>
      <c r="Z68" s="176" t="str">
        <f>IFERROR(IF('Adapted questions and answers'!$O26=1,(5-Points!AA36)*-0.25,""),"")</f>
        <v/>
      </c>
    </row>
    <row r="69" spans="1:26" ht="14.25" customHeight="1">
      <c r="A69" s="176" t="s">
        <v>283</v>
      </c>
      <c r="B69" s="176">
        <f>IFERROR(IF('Adapted questions and answers'!$O27=1,(5-Points!C37)*-0.25,""),"")</f>
        <v>0</v>
      </c>
      <c r="C69" s="176">
        <f>IFERROR(IF('Adapted questions and answers'!$O27=1,(5-Points!D37)*-0.25,""),"")</f>
        <v>-1</v>
      </c>
      <c r="D69" s="176" t="str">
        <f>IFERROR(IF('Adapted questions and answers'!$O27=1,(5-Points!E37)*-0.25,""),"")</f>
        <v/>
      </c>
      <c r="E69" s="176" t="str">
        <f>IFERROR(IF('Adapted questions and answers'!$O27=1,(5-Points!F37)*-0.25,""),"")</f>
        <v/>
      </c>
      <c r="F69" s="176" t="str">
        <f>IFERROR(IF('Adapted questions and answers'!$O27=1,(5-Points!G37)*-0.25,""),"")</f>
        <v/>
      </c>
      <c r="G69" s="176" t="str">
        <f>IFERROR(IF('Adapted questions and answers'!$O27=1,(5-Points!H37)*-0.25,""),"")</f>
        <v/>
      </c>
      <c r="H69" s="176" t="str">
        <f>IFERROR(IF('Adapted questions and answers'!$O27=1,(5-Points!I37)*-0.25,""),"")</f>
        <v/>
      </c>
      <c r="I69" s="176" t="str">
        <f>IFERROR(IF('Adapted questions and answers'!$O27=1,(5-Points!J37)*-0.25,""),"")</f>
        <v/>
      </c>
      <c r="J69" s="176" t="str">
        <f>IFERROR(IF('Adapted questions and answers'!$O27=1,(5-Points!K37)*-0.25,""),"")</f>
        <v/>
      </c>
      <c r="K69" s="176" t="str">
        <f>IFERROR(IF('Adapted questions and answers'!$O27=1,(5-Points!L37)*-0.25,""),"")</f>
        <v/>
      </c>
      <c r="L69" s="176" t="str">
        <f>IFERROR(IF('Adapted questions and answers'!$O27=1,(5-Points!M37)*-0.25,""),"")</f>
        <v/>
      </c>
      <c r="M69" s="176" t="str">
        <f>IFERROR(IF('Adapted questions and answers'!$O27=1,(5-Points!N37)*-0.25,""),"")</f>
        <v/>
      </c>
      <c r="N69" s="176" t="str">
        <f>IFERROR(IF('Adapted questions and answers'!$O27=1,(5-Points!O37)*-0.25,""),"")</f>
        <v/>
      </c>
      <c r="O69" s="176" t="str">
        <f>IFERROR(IF('Adapted questions and answers'!$O27=1,(5-Points!P37)*-0.25,""),"")</f>
        <v/>
      </c>
      <c r="P69" s="176" t="str">
        <f>IFERROR(IF('Adapted questions and answers'!$O27=1,(5-Points!Q37)*-0.25,""),"")</f>
        <v/>
      </c>
      <c r="Q69" s="176" t="str">
        <f>IFERROR(IF('Adapted questions and answers'!$O27=1,(5-Points!R37)*-0.25,""),"")</f>
        <v/>
      </c>
      <c r="R69" s="176" t="str">
        <f>IFERROR(IF('Adapted questions and answers'!$O27=1,(5-Points!S37)*-0.25,""),"")</f>
        <v/>
      </c>
      <c r="S69" s="176" t="str">
        <f>IFERROR(IF('Adapted questions and answers'!$O27=1,(5-Points!T37)*-0.25,""),"")</f>
        <v/>
      </c>
      <c r="T69" s="176" t="str">
        <f>IFERROR(IF('Adapted questions and answers'!$O27=1,(5-Points!U37)*-0.25,""),"")</f>
        <v/>
      </c>
      <c r="U69" s="176" t="str">
        <f>IFERROR(IF('Adapted questions and answers'!$O27=1,(5-Points!V37)*-0.25,""),"")</f>
        <v/>
      </c>
      <c r="V69" s="176" t="str">
        <f>IFERROR(IF('Adapted questions and answers'!$O27=1,(5-Points!W37)*-0.25,""),"")</f>
        <v/>
      </c>
      <c r="W69" s="176" t="str">
        <f>IFERROR(IF('Adapted questions and answers'!$O27=1,(5-Points!X37)*-0.25,""),"")</f>
        <v/>
      </c>
      <c r="X69" s="176" t="str">
        <f>IFERROR(IF('Adapted questions and answers'!$O27=1,(5-Points!Y37)*-0.25,""),"")</f>
        <v/>
      </c>
      <c r="Y69" s="176" t="str">
        <f>IFERROR(IF('Adapted questions and answers'!$O27=1,(5-Points!Z37)*-0.25,""),"")</f>
        <v/>
      </c>
      <c r="Z69" s="176" t="str">
        <f>IFERROR(IF('Adapted questions and answers'!$O27=1,(5-Points!AA37)*-0.25,""),"")</f>
        <v/>
      </c>
    </row>
    <row r="70" spans="1:26" ht="14.25" customHeight="1">
      <c r="A70" s="176" t="s">
        <v>293</v>
      </c>
      <c r="B70" s="176" t="str">
        <f>IFERROR(IF('Adapted questions and answers'!$O28=1,(5-Points!C42)*-0.25,""),"")</f>
        <v/>
      </c>
      <c r="C70" s="176" t="str">
        <f>IFERROR(IF('Adapted questions and answers'!$O28=1,(5-Points!D42)*-0.25,""),"")</f>
        <v/>
      </c>
      <c r="D70" s="176" t="str">
        <f>IFERROR(IF('Adapted questions and answers'!$O28=1,(5-Points!E42)*-0.25,""),"")</f>
        <v/>
      </c>
      <c r="E70" s="176" t="str">
        <f>IFERROR(IF('Adapted questions and answers'!$O28=1,(5-Points!F42)*-0.25,""),"")</f>
        <v/>
      </c>
      <c r="F70" s="176" t="str">
        <f>IFERROR(IF('Adapted questions and answers'!$O28=1,(5-Points!G42)*-0.25,""),"")</f>
        <v/>
      </c>
      <c r="G70" s="176" t="str">
        <f>IFERROR(IF('Adapted questions and answers'!$O28=1,(5-Points!H42)*-0.25,""),"")</f>
        <v/>
      </c>
      <c r="H70" s="176" t="str">
        <f>IFERROR(IF('Adapted questions and answers'!$O28=1,(5-Points!I42)*-0.25,""),"")</f>
        <v/>
      </c>
      <c r="I70" s="176" t="str">
        <f>IFERROR(IF('Adapted questions and answers'!$O28=1,(5-Points!J42)*-0.25,""),"")</f>
        <v/>
      </c>
      <c r="J70" s="176" t="str">
        <f>IFERROR(IF('Adapted questions and answers'!$O28=1,(5-Points!K42)*-0.25,""),"")</f>
        <v/>
      </c>
      <c r="K70" s="176" t="str">
        <f>IFERROR(IF('Adapted questions and answers'!$O28=1,(5-Points!L42)*-0.25,""),"")</f>
        <v/>
      </c>
      <c r="L70" s="176" t="str">
        <f>IFERROR(IF('Adapted questions and answers'!$O28=1,(5-Points!M42)*-0.25,""),"")</f>
        <v/>
      </c>
      <c r="M70" s="176" t="str">
        <f>IFERROR(IF('Adapted questions and answers'!$O28=1,(5-Points!N42)*-0.25,""),"")</f>
        <v/>
      </c>
      <c r="N70" s="176" t="str">
        <f>IFERROR(IF('Adapted questions and answers'!$O28=1,(5-Points!O42)*-0.25,""),"")</f>
        <v/>
      </c>
      <c r="O70" s="176" t="str">
        <f>IFERROR(IF('Adapted questions and answers'!$O28=1,(5-Points!P42)*-0.25,""),"")</f>
        <v/>
      </c>
      <c r="P70" s="176" t="str">
        <f>IFERROR(IF('Adapted questions and answers'!$O28=1,(5-Points!Q42)*-0.25,""),"")</f>
        <v/>
      </c>
      <c r="Q70" s="176" t="str">
        <f>IFERROR(IF('Adapted questions and answers'!$O28=1,(5-Points!R42)*-0.25,""),"")</f>
        <v/>
      </c>
      <c r="R70" s="176" t="str">
        <f>IFERROR(IF('Adapted questions and answers'!$O28=1,(5-Points!S42)*-0.25,""),"")</f>
        <v/>
      </c>
      <c r="S70" s="176" t="str">
        <f>IFERROR(IF('Adapted questions and answers'!$O28=1,(5-Points!T42)*-0.25,""),"")</f>
        <v/>
      </c>
      <c r="T70" s="176" t="str">
        <f>IFERROR(IF('Adapted questions and answers'!$O28=1,(5-Points!U42)*-0.25,""),"")</f>
        <v/>
      </c>
      <c r="U70" s="176" t="str">
        <f>IFERROR(IF('Adapted questions and answers'!$O28=1,(5-Points!V42)*-0.25,""),"")</f>
        <v/>
      </c>
      <c r="V70" s="176" t="str">
        <f>IFERROR(IF('Adapted questions and answers'!$O28=1,(5-Points!W42)*-0.25,""),"")</f>
        <v/>
      </c>
      <c r="W70" s="176" t="str">
        <f>IFERROR(IF('Adapted questions and answers'!$O28=1,(5-Points!X42)*-0.25,""),"")</f>
        <v/>
      </c>
      <c r="X70" s="176" t="str">
        <f>IFERROR(IF('Adapted questions and answers'!$O28=1,(5-Points!Y42)*-0.25,""),"")</f>
        <v/>
      </c>
      <c r="Y70" s="176" t="str">
        <f>IFERROR(IF('Adapted questions and answers'!$O28=1,(5-Points!Z42)*-0.25,""),"")</f>
        <v/>
      </c>
      <c r="Z70" s="176" t="str">
        <f>IFERROR(IF('Adapted questions and answers'!$O28=1,(5-Points!AA42)*-0.25,""),"")</f>
        <v/>
      </c>
    </row>
    <row r="71" spans="1:26" ht="14.25" customHeight="1">
      <c r="A71" s="176" t="s">
        <v>303</v>
      </c>
      <c r="B71" s="176">
        <f>IFERROR(IF('Adapted questions and answers'!$O29=1,(5-Points!C43)*-0.25,""),"")</f>
        <v>-0.75</v>
      </c>
      <c r="C71" s="176">
        <f>IFERROR(IF('Adapted questions and answers'!$O29=1,(5-Points!D43)*-0.25,""),"")</f>
        <v>-0.75</v>
      </c>
      <c r="D71" s="176" t="str">
        <f>IFERROR(IF('Adapted questions and answers'!$O29=1,(5-Points!E43)*-0.25,""),"")</f>
        <v/>
      </c>
      <c r="E71" s="176" t="str">
        <f>IFERROR(IF('Adapted questions and answers'!$O29=1,(5-Points!F43)*-0.25,""),"")</f>
        <v/>
      </c>
      <c r="F71" s="176" t="str">
        <f>IFERROR(IF('Adapted questions and answers'!$O29=1,(5-Points!G43)*-0.25,""),"")</f>
        <v/>
      </c>
      <c r="G71" s="176" t="str">
        <f>IFERROR(IF('Adapted questions and answers'!$O29=1,(5-Points!H43)*-0.25,""),"")</f>
        <v/>
      </c>
      <c r="H71" s="176" t="str">
        <f>IFERROR(IF('Adapted questions and answers'!$O29=1,(5-Points!I43)*-0.25,""),"")</f>
        <v/>
      </c>
      <c r="I71" s="176" t="str">
        <f>IFERROR(IF('Adapted questions and answers'!$O29=1,(5-Points!J43)*-0.25,""),"")</f>
        <v/>
      </c>
      <c r="J71" s="176" t="str">
        <f>IFERROR(IF('Adapted questions and answers'!$O29=1,(5-Points!K43)*-0.25,""),"")</f>
        <v/>
      </c>
      <c r="K71" s="176" t="str">
        <f>IFERROR(IF('Adapted questions and answers'!$O29=1,(5-Points!L43)*-0.25,""),"")</f>
        <v/>
      </c>
      <c r="L71" s="176" t="str">
        <f>IFERROR(IF('Adapted questions and answers'!$O29=1,(5-Points!M43)*-0.25,""),"")</f>
        <v/>
      </c>
      <c r="M71" s="176" t="str">
        <f>IFERROR(IF('Adapted questions and answers'!$O29=1,(5-Points!N43)*-0.25,""),"")</f>
        <v/>
      </c>
      <c r="N71" s="176" t="str">
        <f>IFERROR(IF('Adapted questions and answers'!$O29=1,(5-Points!O43)*-0.25,""),"")</f>
        <v/>
      </c>
      <c r="O71" s="176" t="str">
        <f>IFERROR(IF('Adapted questions and answers'!$O29=1,(5-Points!P43)*-0.25,""),"")</f>
        <v/>
      </c>
      <c r="P71" s="176" t="str">
        <f>IFERROR(IF('Adapted questions and answers'!$O29=1,(5-Points!Q43)*-0.25,""),"")</f>
        <v/>
      </c>
      <c r="Q71" s="176" t="str">
        <f>IFERROR(IF('Adapted questions and answers'!$O29=1,(5-Points!R43)*-0.25,""),"")</f>
        <v/>
      </c>
      <c r="R71" s="176" t="str">
        <f>IFERROR(IF('Adapted questions and answers'!$O29=1,(5-Points!S43)*-0.25,""),"")</f>
        <v/>
      </c>
      <c r="S71" s="176" t="str">
        <f>IFERROR(IF('Adapted questions and answers'!$O29=1,(5-Points!T43)*-0.25,""),"")</f>
        <v/>
      </c>
      <c r="T71" s="176" t="str">
        <f>IFERROR(IF('Adapted questions and answers'!$O29=1,(5-Points!U43)*-0.25,""),"")</f>
        <v/>
      </c>
      <c r="U71" s="176" t="str">
        <f>IFERROR(IF('Adapted questions and answers'!$O29=1,(5-Points!V43)*-0.25,""),"")</f>
        <v/>
      </c>
      <c r="V71" s="176" t="str">
        <f>IFERROR(IF('Adapted questions and answers'!$O29=1,(5-Points!W43)*-0.25,""),"")</f>
        <v/>
      </c>
      <c r="W71" s="176" t="str">
        <f>IFERROR(IF('Adapted questions and answers'!$O29=1,(5-Points!X43)*-0.25,""),"")</f>
        <v/>
      </c>
      <c r="X71" s="176" t="str">
        <f>IFERROR(IF('Adapted questions and answers'!$O29=1,(5-Points!Y43)*-0.25,""),"")</f>
        <v/>
      </c>
      <c r="Y71" s="176" t="str">
        <f>IFERROR(IF('Adapted questions and answers'!$O29=1,(5-Points!Z43)*-0.25,""),"")</f>
        <v/>
      </c>
      <c r="Z71" s="176" t="str">
        <f>IFERROR(IF('Adapted questions and answers'!$O29=1,(5-Points!AA43)*-0.25,""),"")</f>
        <v/>
      </c>
    </row>
    <row r="72" spans="1:26" ht="14.25" customHeight="1">
      <c r="A72" s="176" t="s">
        <v>311</v>
      </c>
      <c r="B72" s="176">
        <f>IFERROR(IF('Adapted questions and answers'!$O30=1,(5-Points!C44)*-0.25,""),"")</f>
        <v>-0.5</v>
      </c>
      <c r="C72" s="176">
        <f>IFERROR(IF('Adapted questions and answers'!$O30=1,(5-Points!D44)*-0.25,""),"")</f>
        <v>-0.5</v>
      </c>
      <c r="D72" s="176" t="str">
        <f>IFERROR(IF('Adapted questions and answers'!$O30=1,(5-Points!E44)*-0.25,""),"")</f>
        <v/>
      </c>
      <c r="E72" s="176" t="str">
        <f>IFERROR(IF('Adapted questions and answers'!$O30=1,(5-Points!F44)*-0.25,""),"")</f>
        <v/>
      </c>
      <c r="F72" s="176" t="str">
        <f>IFERROR(IF('Adapted questions and answers'!$O30=1,(5-Points!G44)*-0.25,""),"")</f>
        <v/>
      </c>
      <c r="G72" s="176" t="str">
        <f>IFERROR(IF('Adapted questions and answers'!$O30=1,(5-Points!H44)*-0.25,""),"")</f>
        <v/>
      </c>
      <c r="H72" s="176" t="str">
        <f>IFERROR(IF('Adapted questions and answers'!$O30=1,(5-Points!I44)*-0.25,""),"")</f>
        <v/>
      </c>
      <c r="I72" s="176" t="str">
        <f>IFERROR(IF('Adapted questions and answers'!$O30=1,(5-Points!J44)*-0.25,""),"")</f>
        <v/>
      </c>
      <c r="J72" s="176" t="str">
        <f>IFERROR(IF('Adapted questions and answers'!$O30=1,(5-Points!K44)*-0.25,""),"")</f>
        <v/>
      </c>
      <c r="K72" s="176" t="str">
        <f>IFERROR(IF('Adapted questions and answers'!$O30=1,(5-Points!L44)*-0.25,""),"")</f>
        <v/>
      </c>
      <c r="L72" s="176" t="str">
        <f>IFERROR(IF('Adapted questions and answers'!$O30=1,(5-Points!M44)*-0.25,""),"")</f>
        <v/>
      </c>
      <c r="M72" s="176" t="str">
        <f>IFERROR(IF('Adapted questions and answers'!$O30=1,(5-Points!N44)*-0.25,""),"")</f>
        <v/>
      </c>
      <c r="N72" s="176" t="str">
        <f>IFERROR(IF('Adapted questions and answers'!$O30=1,(5-Points!O44)*-0.25,""),"")</f>
        <v/>
      </c>
      <c r="O72" s="176" t="str">
        <f>IFERROR(IF('Adapted questions and answers'!$O30=1,(5-Points!P44)*-0.25,""),"")</f>
        <v/>
      </c>
      <c r="P72" s="176" t="str">
        <f>IFERROR(IF('Adapted questions and answers'!$O30=1,(5-Points!Q44)*-0.25,""),"")</f>
        <v/>
      </c>
      <c r="Q72" s="176" t="str">
        <f>IFERROR(IF('Adapted questions and answers'!$O30=1,(5-Points!R44)*-0.25,""),"")</f>
        <v/>
      </c>
      <c r="R72" s="176" t="str">
        <f>IFERROR(IF('Adapted questions and answers'!$O30=1,(5-Points!S44)*-0.25,""),"")</f>
        <v/>
      </c>
      <c r="S72" s="176" t="str">
        <f>IFERROR(IF('Adapted questions and answers'!$O30=1,(5-Points!T44)*-0.25,""),"")</f>
        <v/>
      </c>
      <c r="T72" s="176" t="str">
        <f>IFERROR(IF('Adapted questions and answers'!$O30=1,(5-Points!U44)*-0.25,""),"")</f>
        <v/>
      </c>
      <c r="U72" s="176" t="str">
        <f>IFERROR(IF('Adapted questions and answers'!$O30=1,(5-Points!V44)*-0.25,""),"")</f>
        <v/>
      </c>
      <c r="V72" s="176" t="str">
        <f>IFERROR(IF('Adapted questions and answers'!$O30=1,(5-Points!W44)*-0.25,""),"")</f>
        <v/>
      </c>
      <c r="W72" s="176" t="str">
        <f>IFERROR(IF('Adapted questions and answers'!$O30=1,(5-Points!X44)*-0.25,""),"")</f>
        <v/>
      </c>
      <c r="X72" s="176" t="str">
        <f>IFERROR(IF('Adapted questions and answers'!$O30=1,(5-Points!Y44)*-0.25,""),"")</f>
        <v/>
      </c>
      <c r="Y72" s="176" t="str">
        <f>IFERROR(IF('Adapted questions and answers'!$O30=1,(5-Points!Z44)*-0.25,""),"")</f>
        <v/>
      </c>
      <c r="Z72" s="176" t="str">
        <f>IFERROR(IF('Adapted questions and answers'!$O30=1,(5-Points!AA44)*-0.25,""),"")</f>
        <v/>
      </c>
    </row>
    <row r="73" spans="1:26" ht="14.25" customHeight="1">
      <c r="A73" s="176" t="s">
        <v>321</v>
      </c>
      <c r="B73" s="176">
        <f>IFERROR(IF('Adapted questions and answers'!$O31=1,(5-Points!C45)*-0.25,""),"")</f>
        <v>-0.5</v>
      </c>
      <c r="C73" s="176">
        <f>IFERROR(IF('Adapted questions and answers'!$O31=1,(5-Points!D45)*-0.25,""),"")</f>
        <v>-0.25</v>
      </c>
      <c r="D73" s="176" t="str">
        <f>IFERROR(IF('Adapted questions and answers'!$O31=1,(5-Points!E45)*-0.25,""),"")</f>
        <v/>
      </c>
      <c r="E73" s="176" t="str">
        <f>IFERROR(IF('Adapted questions and answers'!$O31=1,(5-Points!F45)*-0.25,""),"")</f>
        <v/>
      </c>
      <c r="F73" s="176" t="str">
        <f>IFERROR(IF('Adapted questions and answers'!$O31=1,(5-Points!G45)*-0.25,""),"")</f>
        <v/>
      </c>
      <c r="G73" s="176" t="str">
        <f>IFERROR(IF('Adapted questions and answers'!$O31=1,(5-Points!H45)*-0.25,""),"")</f>
        <v/>
      </c>
      <c r="H73" s="176" t="str">
        <f>IFERROR(IF('Adapted questions and answers'!$O31=1,(5-Points!I45)*-0.25,""),"")</f>
        <v/>
      </c>
      <c r="I73" s="176" t="str">
        <f>IFERROR(IF('Adapted questions and answers'!$O31=1,(5-Points!J45)*-0.25,""),"")</f>
        <v/>
      </c>
      <c r="J73" s="176" t="str">
        <f>IFERROR(IF('Adapted questions and answers'!$O31=1,(5-Points!K45)*-0.25,""),"")</f>
        <v/>
      </c>
      <c r="K73" s="176" t="str">
        <f>IFERROR(IF('Adapted questions and answers'!$O31=1,(5-Points!L45)*-0.25,""),"")</f>
        <v/>
      </c>
      <c r="L73" s="176" t="str">
        <f>IFERROR(IF('Adapted questions and answers'!$O31=1,(5-Points!M45)*-0.25,""),"")</f>
        <v/>
      </c>
      <c r="M73" s="176" t="str">
        <f>IFERROR(IF('Adapted questions and answers'!$O31=1,(5-Points!N45)*-0.25,""),"")</f>
        <v/>
      </c>
      <c r="N73" s="176" t="str">
        <f>IFERROR(IF('Adapted questions and answers'!$O31=1,(5-Points!O45)*-0.25,""),"")</f>
        <v/>
      </c>
      <c r="O73" s="176" t="str">
        <f>IFERROR(IF('Adapted questions and answers'!$O31=1,(5-Points!P45)*-0.25,""),"")</f>
        <v/>
      </c>
      <c r="P73" s="176" t="str">
        <f>IFERROR(IF('Adapted questions and answers'!$O31=1,(5-Points!Q45)*-0.25,""),"")</f>
        <v/>
      </c>
      <c r="Q73" s="176" t="str">
        <f>IFERROR(IF('Adapted questions and answers'!$O31=1,(5-Points!R45)*-0.25,""),"")</f>
        <v/>
      </c>
      <c r="R73" s="176" t="str">
        <f>IFERROR(IF('Adapted questions and answers'!$O31=1,(5-Points!S45)*-0.25,""),"")</f>
        <v/>
      </c>
      <c r="S73" s="176" t="str">
        <f>IFERROR(IF('Adapted questions and answers'!$O31=1,(5-Points!T45)*-0.25,""),"")</f>
        <v/>
      </c>
      <c r="T73" s="176" t="str">
        <f>IFERROR(IF('Adapted questions and answers'!$O31=1,(5-Points!U45)*-0.25,""),"")</f>
        <v/>
      </c>
      <c r="U73" s="176" t="str">
        <f>IFERROR(IF('Adapted questions and answers'!$O31=1,(5-Points!V45)*-0.25,""),"")</f>
        <v/>
      </c>
      <c r="V73" s="176" t="str">
        <f>IFERROR(IF('Adapted questions and answers'!$O31=1,(5-Points!W45)*-0.25,""),"")</f>
        <v/>
      </c>
      <c r="W73" s="176" t="str">
        <f>IFERROR(IF('Adapted questions and answers'!$O31=1,(5-Points!X45)*-0.25,""),"")</f>
        <v/>
      </c>
      <c r="X73" s="176" t="str">
        <f>IFERROR(IF('Adapted questions and answers'!$O31=1,(5-Points!Y45)*-0.25,""),"")</f>
        <v/>
      </c>
      <c r="Y73" s="176" t="str">
        <f>IFERROR(IF('Adapted questions and answers'!$O31=1,(5-Points!Z45)*-0.25,""),"")</f>
        <v/>
      </c>
      <c r="Z73" s="176" t="str">
        <f>IFERROR(IF('Adapted questions and answers'!$O31=1,(5-Points!AA45)*-0.25,""),"")</f>
        <v/>
      </c>
    </row>
    <row r="74" spans="1:26" ht="14.25" customHeight="1">
      <c r="A74" s="176" t="s">
        <v>331</v>
      </c>
      <c r="B74" s="176">
        <f>IFERROR(IF('Adapted questions and answers'!$O32=1,(5-Points!C46)*-0.25,""),"")</f>
        <v>0</v>
      </c>
      <c r="C74" s="176">
        <f>IFERROR(IF('Adapted questions and answers'!$O32=1,(5-Points!D46)*-0.25,""),"")</f>
        <v>0</v>
      </c>
      <c r="D74" s="176" t="str">
        <f>IFERROR(IF('Adapted questions and answers'!$O32=1,(5-Points!E46)*-0.25,""),"")</f>
        <v/>
      </c>
      <c r="E74" s="176" t="str">
        <f>IFERROR(IF('Adapted questions and answers'!$O32=1,(5-Points!F46)*-0.25,""),"")</f>
        <v/>
      </c>
      <c r="F74" s="176" t="str">
        <f>IFERROR(IF('Adapted questions and answers'!$O32=1,(5-Points!G46)*-0.25,""),"")</f>
        <v/>
      </c>
      <c r="G74" s="176" t="str">
        <f>IFERROR(IF('Adapted questions and answers'!$O32=1,(5-Points!H46)*-0.25,""),"")</f>
        <v/>
      </c>
      <c r="H74" s="176" t="str">
        <f>IFERROR(IF('Adapted questions and answers'!$O32=1,(5-Points!I46)*-0.25,""),"")</f>
        <v/>
      </c>
      <c r="I74" s="176" t="str">
        <f>IFERROR(IF('Adapted questions and answers'!$O32=1,(5-Points!J46)*-0.25,""),"")</f>
        <v/>
      </c>
      <c r="J74" s="176" t="str">
        <f>IFERROR(IF('Adapted questions and answers'!$O32=1,(5-Points!K46)*-0.25,""),"")</f>
        <v/>
      </c>
      <c r="K74" s="176" t="str">
        <f>IFERROR(IF('Adapted questions and answers'!$O32=1,(5-Points!L46)*-0.25,""),"")</f>
        <v/>
      </c>
      <c r="L74" s="176" t="str">
        <f>IFERROR(IF('Adapted questions and answers'!$O32=1,(5-Points!M46)*-0.25,""),"")</f>
        <v/>
      </c>
      <c r="M74" s="176" t="str">
        <f>IFERROR(IF('Adapted questions and answers'!$O32=1,(5-Points!N46)*-0.25,""),"")</f>
        <v/>
      </c>
      <c r="N74" s="176" t="str">
        <f>IFERROR(IF('Adapted questions and answers'!$O32=1,(5-Points!O46)*-0.25,""),"")</f>
        <v/>
      </c>
      <c r="O74" s="176" t="str">
        <f>IFERROR(IF('Adapted questions and answers'!$O32=1,(5-Points!P46)*-0.25,""),"")</f>
        <v/>
      </c>
      <c r="P74" s="176" t="str">
        <f>IFERROR(IF('Adapted questions and answers'!$O32=1,(5-Points!Q46)*-0.25,""),"")</f>
        <v/>
      </c>
      <c r="Q74" s="176" t="str">
        <f>IFERROR(IF('Adapted questions and answers'!$O32=1,(5-Points!R46)*-0.25,""),"")</f>
        <v/>
      </c>
      <c r="R74" s="176" t="str">
        <f>IFERROR(IF('Adapted questions and answers'!$O32=1,(5-Points!S46)*-0.25,""),"")</f>
        <v/>
      </c>
      <c r="S74" s="176" t="str">
        <f>IFERROR(IF('Adapted questions and answers'!$O32=1,(5-Points!T46)*-0.25,""),"")</f>
        <v/>
      </c>
      <c r="T74" s="176" t="str">
        <f>IFERROR(IF('Adapted questions and answers'!$O32=1,(5-Points!U46)*-0.25,""),"")</f>
        <v/>
      </c>
      <c r="U74" s="176" t="str">
        <f>IFERROR(IF('Adapted questions and answers'!$O32=1,(5-Points!V46)*-0.25,""),"")</f>
        <v/>
      </c>
      <c r="V74" s="176" t="str">
        <f>IFERROR(IF('Adapted questions and answers'!$O32=1,(5-Points!W46)*-0.25,""),"")</f>
        <v/>
      </c>
      <c r="W74" s="176" t="str">
        <f>IFERROR(IF('Adapted questions and answers'!$O32=1,(5-Points!X46)*-0.25,""),"")</f>
        <v/>
      </c>
      <c r="X74" s="176" t="str">
        <f>IFERROR(IF('Adapted questions and answers'!$O32=1,(5-Points!Y46)*-0.25,""),"")</f>
        <v/>
      </c>
      <c r="Y74" s="176" t="str">
        <f>IFERROR(IF('Adapted questions and answers'!$O32=1,(5-Points!Z46)*-0.25,""),"")</f>
        <v/>
      </c>
      <c r="Z74" s="176" t="str">
        <f>IFERROR(IF('Adapted questions and answers'!$O32=1,(5-Points!AA46)*-0.25,""),"")</f>
        <v/>
      </c>
    </row>
    <row r="75" spans="1:26" ht="14.25" customHeight="1">
      <c r="A75" s="176" t="s">
        <v>341</v>
      </c>
      <c r="B75" s="176" t="str">
        <f>IFERROR(IF('Adapted questions and answers'!$O33=1,(5-Points!C47)*-0.25,""),"")</f>
        <v/>
      </c>
      <c r="C75" s="176" t="str">
        <f>IFERROR(IF('Adapted questions and answers'!$O33=1,(5-Points!D47)*-0.25,""),"")</f>
        <v/>
      </c>
      <c r="D75" s="176" t="str">
        <f>IFERROR(IF('Adapted questions and answers'!$O33=1,(5-Points!E47)*-0.25,""),"")</f>
        <v/>
      </c>
      <c r="E75" s="176" t="str">
        <f>IFERROR(IF('Adapted questions and answers'!$O33=1,(5-Points!F47)*-0.25,""),"")</f>
        <v/>
      </c>
      <c r="F75" s="176" t="str">
        <f>IFERROR(IF('Adapted questions and answers'!$O33=1,(5-Points!G47)*-0.25,""),"")</f>
        <v/>
      </c>
      <c r="G75" s="176" t="str">
        <f>IFERROR(IF('Adapted questions and answers'!$O33=1,(5-Points!H47)*-0.25,""),"")</f>
        <v/>
      </c>
      <c r="H75" s="176" t="str">
        <f>IFERROR(IF('Adapted questions and answers'!$O33=1,(5-Points!I47)*-0.25,""),"")</f>
        <v/>
      </c>
      <c r="I75" s="176" t="str">
        <f>IFERROR(IF('Adapted questions and answers'!$O33=1,(5-Points!J47)*-0.25,""),"")</f>
        <v/>
      </c>
      <c r="J75" s="176" t="str">
        <f>IFERROR(IF('Adapted questions and answers'!$O33=1,(5-Points!K47)*-0.25,""),"")</f>
        <v/>
      </c>
      <c r="K75" s="176" t="str">
        <f>IFERROR(IF('Adapted questions and answers'!$O33=1,(5-Points!L47)*-0.25,""),"")</f>
        <v/>
      </c>
      <c r="L75" s="176" t="str">
        <f>IFERROR(IF('Adapted questions and answers'!$O33=1,(5-Points!M47)*-0.25,""),"")</f>
        <v/>
      </c>
      <c r="M75" s="176" t="str">
        <f>IFERROR(IF('Adapted questions and answers'!$O33=1,(5-Points!N47)*-0.25,""),"")</f>
        <v/>
      </c>
      <c r="N75" s="176" t="str">
        <f>IFERROR(IF('Adapted questions and answers'!$O33=1,(5-Points!O47)*-0.25,""),"")</f>
        <v/>
      </c>
      <c r="O75" s="176" t="str">
        <f>IFERROR(IF('Adapted questions and answers'!$O33=1,(5-Points!P47)*-0.25,""),"")</f>
        <v/>
      </c>
      <c r="P75" s="176" t="str">
        <f>IFERROR(IF('Adapted questions and answers'!$O33=1,(5-Points!Q47)*-0.25,""),"")</f>
        <v/>
      </c>
      <c r="Q75" s="176" t="str">
        <f>IFERROR(IF('Adapted questions and answers'!$O33=1,(5-Points!R47)*-0.25,""),"")</f>
        <v/>
      </c>
      <c r="R75" s="176" t="str">
        <f>IFERROR(IF('Adapted questions and answers'!$O33=1,(5-Points!S47)*-0.25,""),"")</f>
        <v/>
      </c>
      <c r="S75" s="176" t="str">
        <f>IFERROR(IF('Adapted questions and answers'!$O33=1,(5-Points!T47)*-0.25,""),"")</f>
        <v/>
      </c>
      <c r="T75" s="176" t="str">
        <f>IFERROR(IF('Adapted questions and answers'!$O33=1,(5-Points!U47)*-0.25,""),"")</f>
        <v/>
      </c>
      <c r="U75" s="176" t="str">
        <f>IFERROR(IF('Adapted questions and answers'!$O33=1,(5-Points!V47)*-0.25,""),"")</f>
        <v/>
      </c>
      <c r="V75" s="176" t="str">
        <f>IFERROR(IF('Adapted questions and answers'!$O33=1,(5-Points!W47)*-0.25,""),"")</f>
        <v/>
      </c>
      <c r="W75" s="176" t="str">
        <f>IFERROR(IF('Adapted questions and answers'!$O33=1,(5-Points!X47)*-0.25,""),"")</f>
        <v/>
      </c>
      <c r="X75" s="176" t="str">
        <f>IFERROR(IF('Adapted questions and answers'!$O33=1,(5-Points!Y47)*-0.25,""),"")</f>
        <v/>
      </c>
      <c r="Y75" s="176" t="str">
        <f>IFERROR(IF('Adapted questions and answers'!$O33=1,(5-Points!Z47)*-0.25,""),"")</f>
        <v/>
      </c>
      <c r="Z75" s="176" t="str">
        <f>IFERROR(IF('Adapted questions and answers'!$O33=1,(5-Points!AA47)*-0.25,""),"")</f>
        <v/>
      </c>
    </row>
    <row r="76" spans="1:26" ht="14.25" customHeight="1">
      <c r="A76" s="176" t="s">
        <v>351</v>
      </c>
      <c r="B76" s="176" t="str">
        <f>IFERROR(IF('Adapted questions and answers'!$O34=1,(5-Points!C52)*-0.25,""),"")</f>
        <v/>
      </c>
      <c r="C76" s="176" t="str">
        <f>IFERROR(IF('Adapted questions and answers'!$O34=1,(5-Points!D52)*-0.25,""),"")</f>
        <v/>
      </c>
      <c r="D76" s="176" t="str">
        <f>IFERROR(IF('Adapted questions and answers'!$O34=1,(5-Points!E52)*-0.25,""),"")</f>
        <v/>
      </c>
      <c r="E76" s="176" t="str">
        <f>IFERROR(IF('Adapted questions and answers'!$O34=1,(5-Points!F52)*-0.25,""),"")</f>
        <v/>
      </c>
      <c r="F76" s="176" t="str">
        <f>IFERROR(IF('Adapted questions and answers'!$O34=1,(5-Points!G52)*-0.25,""),"")</f>
        <v/>
      </c>
      <c r="G76" s="176" t="str">
        <f>IFERROR(IF('Adapted questions and answers'!$O34=1,(5-Points!H52)*-0.25,""),"")</f>
        <v/>
      </c>
      <c r="H76" s="176" t="str">
        <f>IFERROR(IF('Adapted questions and answers'!$O34=1,(5-Points!I52)*-0.25,""),"")</f>
        <v/>
      </c>
      <c r="I76" s="176" t="str">
        <f>IFERROR(IF('Adapted questions and answers'!$O34=1,(5-Points!J52)*-0.25,""),"")</f>
        <v/>
      </c>
      <c r="J76" s="176" t="str">
        <f>IFERROR(IF('Adapted questions and answers'!$O34=1,(5-Points!K52)*-0.25,""),"")</f>
        <v/>
      </c>
      <c r="K76" s="176" t="str">
        <f>IFERROR(IF('Adapted questions and answers'!$O34=1,(5-Points!L52)*-0.25,""),"")</f>
        <v/>
      </c>
      <c r="L76" s="176" t="str">
        <f>IFERROR(IF('Adapted questions and answers'!$O34=1,(5-Points!M52)*-0.25,""),"")</f>
        <v/>
      </c>
      <c r="M76" s="176" t="str">
        <f>IFERROR(IF('Adapted questions and answers'!$O34=1,(5-Points!N52)*-0.25,""),"")</f>
        <v/>
      </c>
      <c r="N76" s="176" t="str">
        <f>IFERROR(IF('Adapted questions and answers'!$O34=1,(5-Points!O52)*-0.25,""),"")</f>
        <v/>
      </c>
      <c r="O76" s="176" t="str">
        <f>IFERROR(IF('Adapted questions and answers'!$O34=1,(5-Points!P52)*-0.25,""),"")</f>
        <v/>
      </c>
      <c r="P76" s="176" t="str">
        <f>IFERROR(IF('Adapted questions and answers'!$O34=1,(5-Points!Q52)*-0.25,""),"")</f>
        <v/>
      </c>
      <c r="Q76" s="176" t="str">
        <f>IFERROR(IF('Adapted questions and answers'!$O34=1,(5-Points!R52)*-0.25,""),"")</f>
        <v/>
      </c>
      <c r="R76" s="176" t="str">
        <f>IFERROR(IF('Adapted questions and answers'!$O34=1,(5-Points!S52)*-0.25,""),"")</f>
        <v/>
      </c>
      <c r="S76" s="176" t="str">
        <f>IFERROR(IF('Adapted questions and answers'!$O34=1,(5-Points!T52)*-0.25,""),"")</f>
        <v/>
      </c>
      <c r="T76" s="176" t="str">
        <f>IFERROR(IF('Adapted questions and answers'!$O34=1,(5-Points!U52)*-0.25,""),"")</f>
        <v/>
      </c>
      <c r="U76" s="176" t="str">
        <f>IFERROR(IF('Adapted questions and answers'!$O34=1,(5-Points!V52)*-0.25,""),"")</f>
        <v/>
      </c>
      <c r="V76" s="176" t="str">
        <f>IFERROR(IF('Adapted questions and answers'!$O34=1,(5-Points!W52)*-0.25,""),"")</f>
        <v/>
      </c>
      <c r="W76" s="176" t="str">
        <f>IFERROR(IF('Adapted questions and answers'!$O34=1,(5-Points!X52)*-0.25,""),"")</f>
        <v/>
      </c>
      <c r="X76" s="176" t="str">
        <f>IFERROR(IF('Adapted questions and answers'!$O34=1,(5-Points!Y52)*-0.25,""),"")</f>
        <v/>
      </c>
      <c r="Y76" s="176" t="str">
        <f>IFERROR(IF('Adapted questions and answers'!$O34=1,(5-Points!Z52)*-0.25,""),"")</f>
        <v/>
      </c>
      <c r="Z76" s="176" t="str">
        <f>IFERROR(IF('Adapted questions and answers'!$O34=1,(5-Points!AA52)*-0.25,""),"")</f>
        <v/>
      </c>
    </row>
    <row r="77" spans="1:26" ht="14.25" customHeight="1">
      <c r="A77" s="176" t="s">
        <v>361</v>
      </c>
      <c r="B77" s="176" t="str">
        <f>IFERROR(IF('Adapted questions and answers'!$O35=1,(5-Points!C53)*-0.25,""),"")</f>
        <v/>
      </c>
      <c r="C77" s="176" t="str">
        <f>IFERROR(IF('Adapted questions and answers'!$O35=1,(5-Points!D53)*-0.25,""),"")</f>
        <v/>
      </c>
      <c r="D77" s="176" t="str">
        <f>IFERROR(IF('Adapted questions and answers'!$O35=1,(5-Points!E53)*-0.25,""),"")</f>
        <v/>
      </c>
      <c r="E77" s="176" t="str">
        <f>IFERROR(IF('Adapted questions and answers'!$O35=1,(5-Points!F53)*-0.25,""),"")</f>
        <v/>
      </c>
      <c r="F77" s="176" t="str">
        <f>IFERROR(IF('Adapted questions and answers'!$O35=1,(5-Points!G53)*-0.25,""),"")</f>
        <v/>
      </c>
      <c r="G77" s="176" t="str">
        <f>IFERROR(IF('Adapted questions and answers'!$O35=1,(5-Points!H53)*-0.25,""),"")</f>
        <v/>
      </c>
      <c r="H77" s="176" t="str">
        <f>IFERROR(IF('Adapted questions and answers'!$O35=1,(5-Points!I53)*-0.25,""),"")</f>
        <v/>
      </c>
      <c r="I77" s="176" t="str">
        <f>IFERROR(IF('Adapted questions and answers'!$O35=1,(5-Points!J53)*-0.25,""),"")</f>
        <v/>
      </c>
      <c r="J77" s="176" t="str">
        <f>IFERROR(IF('Adapted questions and answers'!$O35=1,(5-Points!K53)*-0.25,""),"")</f>
        <v/>
      </c>
      <c r="K77" s="176" t="str">
        <f>IFERROR(IF('Adapted questions and answers'!$O35=1,(5-Points!L53)*-0.25,""),"")</f>
        <v/>
      </c>
      <c r="L77" s="176" t="str">
        <f>IFERROR(IF('Adapted questions and answers'!$O35=1,(5-Points!M53)*-0.25,""),"")</f>
        <v/>
      </c>
      <c r="M77" s="176" t="str">
        <f>IFERROR(IF('Adapted questions and answers'!$O35=1,(5-Points!N53)*-0.25,""),"")</f>
        <v/>
      </c>
      <c r="N77" s="176" t="str">
        <f>IFERROR(IF('Adapted questions and answers'!$O35=1,(5-Points!O53)*-0.25,""),"")</f>
        <v/>
      </c>
      <c r="O77" s="176" t="str">
        <f>IFERROR(IF('Adapted questions and answers'!$O35=1,(5-Points!P53)*-0.25,""),"")</f>
        <v/>
      </c>
      <c r="P77" s="176" t="str">
        <f>IFERROR(IF('Adapted questions and answers'!$O35=1,(5-Points!Q53)*-0.25,""),"")</f>
        <v/>
      </c>
      <c r="Q77" s="176" t="str">
        <f>IFERROR(IF('Adapted questions and answers'!$O35=1,(5-Points!R53)*-0.25,""),"")</f>
        <v/>
      </c>
      <c r="R77" s="176" t="str">
        <f>IFERROR(IF('Adapted questions and answers'!$O35=1,(5-Points!S53)*-0.25,""),"")</f>
        <v/>
      </c>
      <c r="S77" s="176" t="str">
        <f>IFERROR(IF('Adapted questions and answers'!$O35=1,(5-Points!T53)*-0.25,""),"")</f>
        <v/>
      </c>
      <c r="T77" s="176" t="str">
        <f>IFERROR(IF('Adapted questions and answers'!$O35=1,(5-Points!U53)*-0.25,""),"")</f>
        <v/>
      </c>
      <c r="U77" s="176" t="str">
        <f>IFERROR(IF('Adapted questions and answers'!$O35=1,(5-Points!V53)*-0.25,""),"")</f>
        <v/>
      </c>
      <c r="V77" s="176" t="str">
        <f>IFERROR(IF('Adapted questions and answers'!$O35=1,(5-Points!W53)*-0.25,""),"")</f>
        <v/>
      </c>
      <c r="W77" s="176" t="str">
        <f>IFERROR(IF('Adapted questions and answers'!$O35=1,(5-Points!X53)*-0.25,""),"")</f>
        <v/>
      </c>
      <c r="X77" s="176" t="str">
        <f>IFERROR(IF('Adapted questions and answers'!$O35=1,(5-Points!Y53)*-0.25,""),"")</f>
        <v/>
      </c>
      <c r="Y77" s="176" t="str">
        <f>IFERROR(IF('Adapted questions and answers'!$O35=1,(5-Points!Z53)*-0.25,""),"")</f>
        <v/>
      </c>
      <c r="Z77" s="176" t="str">
        <f>IFERROR(IF('Adapted questions and answers'!$O35=1,(5-Points!AA53)*-0.25,""),"")</f>
        <v/>
      </c>
    </row>
    <row r="78" spans="1:26" ht="14.25" customHeight="1">
      <c r="A78" s="176" t="s">
        <v>366</v>
      </c>
      <c r="B78" s="176" t="str">
        <f>IFERROR(IF('Adapted questions and answers'!$O36=1,(5-Points!C54)*-0.25,""),"")</f>
        <v/>
      </c>
      <c r="C78" s="176" t="str">
        <f>IFERROR(IF('Adapted questions and answers'!$O36=1,(5-Points!D54)*-0.25,""),"")</f>
        <v/>
      </c>
      <c r="D78" s="176" t="str">
        <f>IFERROR(IF('Adapted questions and answers'!$O36=1,(5-Points!E54)*-0.25,""),"")</f>
        <v/>
      </c>
      <c r="E78" s="176" t="str">
        <f>IFERROR(IF('Adapted questions and answers'!$O36=1,(5-Points!F54)*-0.25,""),"")</f>
        <v/>
      </c>
      <c r="F78" s="176" t="str">
        <f>IFERROR(IF('Adapted questions and answers'!$O36=1,(5-Points!G54)*-0.25,""),"")</f>
        <v/>
      </c>
      <c r="G78" s="176" t="str">
        <f>IFERROR(IF('Adapted questions and answers'!$O36=1,(5-Points!H54)*-0.25,""),"")</f>
        <v/>
      </c>
      <c r="H78" s="176" t="str">
        <f>IFERROR(IF('Adapted questions and answers'!$O36=1,(5-Points!I54)*-0.25,""),"")</f>
        <v/>
      </c>
      <c r="I78" s="176" t="str">
        <f>IFERROR(IF('Adapted questions and answers'!$O36=1,(5-Points!J54)*-0.25,""),"")</f>
        <v/>
      </c>
      <c r="J78" s="176" t="str">
        <f>IFERROR(IF('Adapted questions and answers'!$O36=1,(5-Points!K54)*-0.25,""),"")</f>
        <v/>
      </c>
      <c r="K78" s="176" t="str">
        <f>IFERROR(IF('Adapted questions and answers'!$O36=1,(5-Points!L54)*-0.25,""),"")</f>
        <v/>
      </c>
      <c r="L78" s="176" t="str">
        <f>IFERROR(IF('Adapted questions and answers'!$O36=1,(5-Points!M54)*-0.25,""),"")</f>
        <v/>
      </c>
      <c r="M78" s="176" t="str">
        <f>IFERROR(IF('Adapted questions and answers'!$O36=1,(5-Points!N54)*-0.25,""),"")</f>
        <v/>
      </c>
      <c r="N78" s="176" t="str">
        <f>IFERROR(IF('Adapted questions and answers'!$O36=1,(5-Points!O54)*-0.25,""),"")</f>
        <v/>
      </c>
      <c r="O78" s="176" t="str">
        <f>IFERROR(IF('Adapted questions and answers'!$O36=1,(5-Points!P54)*-0.25,""),"")</f>
        <v/>
      </c>
      <c r="P78" s="176" t="str">
        <f>IFERROR(IF('Adapted questions and answers'!$O36=1,(5-Points!Q54)*-0.25,""),"")</f>
        <v/>
      </c>
      <c r="Q78" s="176" t="str">
        <f>IFERROR(IF('Adapted questions and answers'!$O36=1,(5-Points!R54)*-0.25,""),"")</f>
        <v/>
      </c>
      <c r="R78" s="176" t="str">
        <f>IFERROR(IF('Adapted questions and answers'!$O36=1,(5-Points!S54)*-0.25,""),"")</f>
        <v/>
      </c>
      <c r="S78" s="176" t="str">
        <f>IFERROR(IF('Adapted questions and answers'!$O36=1,(5-Points!T54)*-0.25,""),"")</f>
        <v/>
      </c>
      <c r="T78" s="176" t="str">
        <f>IFERROR(IF('Adapted questions and answers'!$O36=1,(5-Points!U54)*-0.25,""),"")</f>
        <v/>
      </c>
      <c r="U78" s="176" t="str">
        <f>IFERROR(IF('Adapted questions and answers'!$O36=1,(5-Points!V54)*-0.25,""),"")</f>
        <v/>
      </c>
      <c r="V78" s="176" t="str">
        <f>IFERROR(IF('Adapted questions and answers'!$O36=1,(5-Points!W54)*-0.25,""),"")</f>
        <v/>
      </c>
      <c r="W78" s="176" t="str">
        <f>IFERROR(IF('Adapted questions and answers'!$O36=1,(5-Points!X54)*-0.25,""),"")</f>
        <v/>
      </c>
      <c r="X78" s="176" t="str">
        <f>IFERROR(IF('Adapted questions and answers'!$O36=1,(5-Points!Y54)*-0.25,""),"")</f>
        <v/>
      </c>
      <c r="Y78" s="176" t="str">
        <f>IFERROR(IF('Adapted questions and answers'!$O36=1,(5-Points!Z54)*-0.25,""),"")</f>
        <v/>
      </c>
      <c r="Z78" s="176" t="str">
        <f>IFERROR(IF('Adapted questions and answers'!$O36=1,(5-Points!AA54)*-0.25,""),"")</f>
        <v/>
      </c>
    </row>
    <row r="79" spans="1:26" ht="14.25" customHeight="1">
      <c r="A79" s="176" t="s">
        <v>371</v>
      </c>
      <c r="B79" s="176" t="str">
        <f>IFERROR(IF('Adapted questions and answers'!$O37=1,(5-Points!C55)*-0.25,""),"")</f>
        <v/>
      </c>
      <c r="C79" s="176" t="str">
        <f>IFERROR(IF('Adapted questions and answers'!$O37=1,(5-Points!D55)*-0.25,""),"")</f>
        <v/>
      </c>
      <c r="D79" s="176" t="str">
        <f>IFERROR(IF('Adapted questions and answers'!$O37=1,(5-Points!E55)*-0.25,""),"")</f>
        <v/>
      </c>
      <c r="E79" s="176" t="str">
        <f>IFERROR(IF('Adapted questions and answers'!$O37=1,(5-Points!F55)*-0.25,""),"")</f>
        <v/>
      </c>
      <c r="F79" s="176" t="str">
        <f>IFERROR(IF('Adapted questions and answers'!$O37=1,(5-Points!G55)*-0.25,""),"")</f>
        <v/>
      </c>
      <c r="G79" s="176" t="str">
        <f>IFERROR(IF('Adapted questions and answers'!$O37=1,(5-Points!H55)*-0.25,""),"")</f>
        <v/>
      </c>
      <c r="H79" s="176" t="str">
        <f>IFERROR(IF('Adapted questions and answers'!$O37=1,(5-Points!I55)*-0.25,""),"")</f>
        <v/>
      </c>
      <c r="I79" s="176" t="str">
        <f>IFERROR(IF('Adapted questions and answers'!$O37=1,(5-Points!J55)*-0.25,""),"")</f>
        <v/>
      </c>
      <c r="J79" s="176" t="str">
        <f>IFERROR(IF('Adapted questions and answers'!$O37=1,(5-Points!K55)*-0.25,""),"")</f>
        <v/>
      </c>
      <c r="K79" s="176" t="str">
        <f>IFERROR(IF('Adapted questions and answers'!$O37=1,(5-Points!L55)*-0.25,""),"")</f>
        <v/>
      </c>
      <c r="L79" s="176" t="str">
        <f>IFERROR(IF('Adapted questions and answers'!$O37=1,(5-Points!M55)*-0.25,""),"")</f>
        <v/>
      </c>
      <c r="M79" s="176" t="str">
        <f>IFERROR(IF('Adapted questions and answers'!$O37=1,(5-Points!N55)*-0.25,""),"")</f>
        <v/>
      </c>
      <c r="N79" s="176" t="str">
        <f>IFERROR(IF('Adapted questions and answers'!$O37=1,(5-Points!O55)*-0.25,""),"")</f>
        <v/>
      </c>
      <c r="O79" s="176" t="str">
        <f>IFERROR(IF('Adapted questions and answers'!$O37=1,(5-Points!P55)*-0.25,""),"")</f>
        <v/>
      </c>
      <c r="P79" s="176" t="str">
        <f>IFERROR(IF('Adapted questions and answers'!$O37=1,(5-Points!Q55)*-0.25,""),"")</f>
        <v/>
      </c>
      <c r="Q79" s="176" t="str">
        <f>IFERROR(IF('Adapted questions and answers'!$O37=1,(5-Points!R55)*-0.25,""),"")</f>
        <v/>
      </c>
      <c r="R79" s="176" t="str">
        <f>IFERROR(IF('Adapted questions and answers'!$O37=1,(5-Points!S55)*-0.25,""),"")</f>
        <v/>
      </c>
      <c r="S79" s="176" t="str">
        <f>IFERROR(IF('Adapted questions and answers'!$O37=1,(5-Points!T55)*-0.25,""),"")</f>
        <v/>
      </c>
      <c r="T79" s="176" t="str">
        <f>IFERROR(IF('Adapted questions and answers'!$O37=1,(5-Points!U55)*-0.25,""),"")</f>
        <v/>
      </c>
      <c r="U79" s="176" t="str">
        <f>IFERROR(IF('Adapted questions and answers'!$O37=1,(5-Points!V55)*-0.25,""),"")</f>
        <v/>
      </c>
      <c r="V79" s="176" t="str">
        <f>IFERROR(IF('Adapted questions and answers'!$O37=1,(5-Points!W55)*-0.25,""),"")</f>
        <v/>
      </c>
      <c r="W79" s="176" t="str">
        <f>IFERROR(IF('Adapted questions and answers'!$O37=1,(5-Points!X55)*-0.25,""),"")</f>
        <v/>
      </c>
      <c r="X79" s="176" t="str">
        <f>IFERROR(IF('Adapted questions and answers'!$O37=1,(5-Points!Y55)*-0.25,""),"")</f>
        <v/>
      </c>
      <c r="Y79" s="176" t="str">
        <f>IFERROR(IF('Adapted questions and answers'!$O37=1,(5-Points!Z55)*-0.25,""),"")</f>
        <v/>
      </c>
      <c r="Z79" s="176" t="str">
        <f>IFERROR(IF('Adapted questions and answers'!$O37=1,(5-Points!AA55)*-0.25,""),"")</f>
        <v/>
      </c>
    </row>
    <row r="80" spans="1:26" ht="14.25" customHeight="1">
      <c r="A80" s="176" t="s">
        <v>376</v>
      </c>
      <c r="B80" s="176" t="str">
        <f>IFERROR(IF('Adapted questions and answers'!$O38=1,(5-Points!C56)*-0.25,""),"")</f>
        <v/>
      </c>
      <c r="C80" s="176" t="str">
        <f>IFERROR(IF('Adapted questions and answers'!$O38=1,(5-Points!D56)*-0.25,""),"")</f>
        <v/>
      </c>
      <c r="D80" s="176" t="str">
        <f>IFERROR(IF('Adapted questions and answers'!$O38=1,(5-Points!E56)*-0.25,""),"")</f>
        <v/>
      </c>
      <c r="E80" s="176" t="str">
        <f>IFERROR(IF('Adapted questions and answers'!$O38=1,(5-Points!F56)*-0.25,""),"")</f>
        <v/>
      </c>
      <c r="F80" s="176" t="str">
        <f>IFERROR(IF('Adapted questions and answers'!$O38=1,(5-Points!G56)*-0.25,""),"")</f>
        <v/>
      </c>
      <c r="G80" s="176" t="str">
        <f>IFERROR(IF('Adapted questions and answers'!$O38=1,(5-Points!H56)*-0.25,""),"")</f>
        <v/>
      </c>
      <c r="H80" s="176" t="str">
        <f>IFERROR(IF('Adapted questions and answers'!$O38=1,(5-Points!I56)*-0.25,""),"")</f>
        <v/>
      </c>
      <c r="I80" s="176" t="str">
        <f>IFERROR(IF('Adapted questions and answers'!$O38=1,(5-Points!J56)*-0.25,""),"")</f>
        <v/>
      </c>
      <c r="J80" s="176" t="str">
        <f>IFERROR(IF('Adapted questions and answers'!$O38=1,(5-Points!K56)*-0.25,""),"")</f>
        <v/>
      </c>
      <c r="K80" s="176" t="str">
        <f>IFERROR(IF('Adapted questions and answers'!$O38=1,(5-Points!L56)*-0.25,""),"")</f>
        <v/>
      </c>
      <c r="L80" s="176" t="str">
        <f>IFERROR(IF('Adapted questions and answers'!$O38=1,(5-Points!M56)*-0.25,""),"")</f>
        <v/>
      </c>
      <c r="M80" s="176" t="str">
        <f>IFERROR(IF('Adapted questions and answers'!$O38=1,(5-Points!N56)*-0.25,""),"")</f>
        <v/>
      </c>
      <c r="N80" s="176" t="str">
        <f>IFERROR(IF('Adapted questions and answers'!$O38=1,(5-Points!O56)*-0.25,""),"")</f>
        <v/>
      </c>
      <c r="O80" s="176" t="str">
        <f>IFERROR(IF('Adapted questions and answers'!$O38=1,(5-Points!P56)*-0.25,""),"")</f>
        <v/>
      </c>
      <c r="P80" s="176" t="str">
        <f>IFERROR(IF('Adapted questions and answers'!$O38=1,(5-Points!Q56)*-0.25,""),"")</f>
        <v/>
      </c>
      <c r="Q80" s="176" t="str">
        <f>IFERROR(IF('Adapted questions and answers'!$O38=1,(5-Points!R56)*-0.25,""),"")</f>
        <v/>
      </c>
      <c r="R80" s="176" t="str">
        <f>IFERROR(IF('Adapted questions and answers'!$O38=1,(5-Points!S56)*-0.25,""),"")</f>
        <v/>
      </c>
      <c r="S80" s="176" t="str">
        <f>IFERROR(IF('Adapted questions and answers'!$O38=1,(5-Points!T56)*-0.25,""),"")</f>
        <v/>
      </c>
      <c r="T80" s="176" t="str">
        <f>IFERROR(IF('Adapted questions and answers'!$O38=1,(5-Points!U56)*-0.25,""),"")</f>
        <v/>
      </c>
      <c r="U80" s="176" t="str">
        <f>IFERROR(IF('Adapted questions and answers'!$O38=1,(5-Points!V56)*-0.25,""),"")</f>
        <v/>
      </c>
      <c r="V80" s="176" t="str">
        <f>IFERROR(IF('Adapted questions and answers'!$O38=1,(5-Points!W56)*-0.25,""),"")</f>
        <v/>
      </c>
      <c r="W80" s="176" t="str">
        <f>IFERROR(IF('Adapted questions and answers'!$O38=1,(5-Points!X56)*-0.25,""),"")</f>
        <v/>
      </c>
      <c r="X80" s="176" t="str">
        <f>IFERROR(IF('Adapted questions and answers'!$O38=1,(5-Points!Y56)*-0.25,""),"")</f>
        <v/>
      </c>
      <c r="Y80" s="176" t="str">
        <f>IFERROR(IF('Adapted questions and answers'!$O38=1,(5-Points!Z56)*-0.25,""),"")</f>
        <v/>
      </c>
      <c r="Z80" s="176" t="str">
        <f>IFERROR(IF('Adapted questions and answers'!$O38=1,(5-Points!AA56)*-0.25,""),"")</f>
        <v/>
      </c>
    </row>
    <row r="81" spans="1:26" ht="14.25" customHeight="1">
      <c r="A81" s="176" t="s">
        <v>381</v>
      </c>
      <c r="B81" s="176" t="str">
        <f>IFERROR(IF('Adapted questions and answers'!$O39=1,(5-Points!C57)*-0.25,""),"")</f>
        <v/>
      </c>
      <c r="C81" s="176" t="str">
        <f>IFERROR(IF('Adapted questions and answers'!$O39=1,(5-Points!D57)*-0.25,""),"")</f>
        <v/>
      </c>
      <c r="D81" s="176" t="str">
        <f>IFERROR(IF('Adapted questions and answers'!$O39=1,(5-Points!E57)*-0.25,""),"")</f>
        <v/>
      </c>
      <c r="E81" s="176" t="str">
        <f>IFERROR(IF('Adapted questions and answers'!$O39=1,(5-Points!F57)*-0.25,""),"")</f>
        <v/>
      </c>
      <c r="F81" s="176" t="str">
        <f>IFERROR(IF('Adapted questions and answers'!$O39=1,(5-Points!G57)*-0.25,""),"")</f>
        <v/>
      </c>
      <c r="G81" s="176" t="str">
        <f>IFERROR(IF('Adapted questions and answers'!$O39=1,(5-Points!H57)*-0.25,""),"")</f>
        <v/>
      </c>
      <c r="H81" s="176" t="str">
        <f>IFERROR(IF('Adapted questions and answers'!$O39=1,(5-Points!I57)*-0.25,""),"")</f>
        <v/>
      </c>
      <c r="I81" s="176" t="str">
        <f>IFERROR(IF('Adapted questions and answers'!$O39=1,(5-Points!J57)*-0.25,""),"")</f>
        <v/>
      </c>
      <c r="J81" s="176" t="str">
        <f>IFERROR(IF('Adapted questions and answers'!$O39=1,(5-Points!K57)*-0.25,""),"")</f>
        <v/>
      </c>
      <c r="K81" s="176" t="str">
        <f>IFERROR(IF('Adapted questions and answers'!$O39=1,(5-Points!L57)*-0.25,""),"")</f>
        <v/>
      </c>
      <c r="L81" s="176" t="str">
        <f>IFERROR(IF('Adapted questions and answers'!$O39=1,(5-Points!M57)*-0.25,""),"")</f>
        <v/>
      </c>
      <c r="M81" s="176" t="str">
        <f>IFERROR(IF('Adapted questions and answers'!$O39=1,(5-Points!N57)*-0.25,""),"")</f>
        <v/>
      </c>
      <c r="N81" s="176" t="str">
        <f>IFERROR(IF('Adapted questions and answers'!$O39=1,(5-Points!O57)*-0.25,""),"")</f>
        <v/>
      </c>
      <c r="O81" s="176" t="str">
        <f>IFERROR(IF('Adapted questions and answers'!$O39=1,(5-Points!P57)*-0.25,""),"")</f>
        <v/>
      </c>
      <c r="P81" s="176" t="str">
        <f>IFERROR(IF('Adapted questions and answers'!$O39=1,(5-Points!Q57)*-0.25,""),"")</f>
        <v/>
      </c>
      <c r="Q81" s="176" t="str">
        <f>IFERROR(IF('Adapted questions and answers'!$O39=1,(5-Points!R57)*-0.25,""),"")</f>
        <v/>
      </c>
      <c r="R81" s="176" t="str">
        <f>IFERROR(IF('Adapted questions and answers'!$O39=1,(5-Points!S57)*-0.25,""),"")</f>
        <v/>
      </c>
      <c r="S81" s="176" t="str">
        <f>IFERROR(IF('Adapted questions and answers'!$O39=1,(5-Points!T57)*-0.25,""),"")</f>
        <v/>
      </c>
      <c r="T81" s="176" t="str">
        <f>IFERROR(IF('Adapted questions and answers'!$O39=1,(5-Points!U57)*-0.25,""),"")</f>
        <v/>
      </c>
      <c r="U81" s="176" t="str">
        <f>IFERROR(IF('Adapted questions and answers'!$O39=1,(5-Points!V57)*-0.25,""),"")</f>
        <v/>
      </c>
      <c r="V81" s="176" t="str">
        <f>IFERROR(IF('Adapted questions and answers'!$O39=1,(5-Points!W57)*-0.25,""),"")</f>
        <v/>
      </c>
      <c r="W81" s="176" t="str">
        <f>IFERROR(IF('Adapted questions and answers'!$O39=1,(5-Points!X57)*-0.25,""),"")</f>
        <v/>
      </c>
      <c r="X81" s="176" t="str">
        <f>IFERROR(IF('Adapted questions and answers'!$O39=1,(5-Points!Y57)*-0.25,""),"")</f>
        <v/>
      </c>
      <c r="Y81" s="176" t="str">
        <f>IFERROR(IF('Adapted questions and answers'!$O39=1,(5-Points!Z57)*-0.25,""),"")</f>
        <v/>
      </c>
      <c r="Z81" s="176" t="str">
        <f>IFERROR(IF('Adapted questions and answers'!$O39=1,(5-Points!AA57)*-0.25,""),"")</f>
        <v/>
      </c>
    </row>
    <row r="82" spans="1:26" ht="14.25" customHeight="1">
      <c r="A82" s="176" t="s">
        <v>386</v>
      </c>
      <c r="B82" s="176" t="str">
        <f>IFERROR(IF('Adapted questions and answers'!$O40=1,(5-Points!C58)*-0.25,""),"")</f>
        <v/>
      </c>
      <c r="C82" s="176" t="str">
        <f>IFERROR(IF('Adapted questions and answers'!$O40=1,(5-Points!D58)*-0.25,""),"")</f>
        <v/>
      </c>
      <c r="D82" s="176" t="str">
        <f>IFERROR(IF('Adapted questions and answers'!$O40=1,(5-Points!E58)*-0.25,""),"")</f>
        <v/>
      </c>
      <c r="E82" s="176" t="str">
        <f>IFERROR(IF('Adapted questions and answers'!$O40=1,(5-Points!F58)*-0.25,""),"")</f>
        <v/>
      </c>
      <c r="F82" s="176" t="str">
        <f>IFERROR(IF('Adapted questions and answers'!$O40=1,(5-Points!G58)*-0.25,""),"")</f>
        <v/>
      </c>
      <c r="G82" s="176" t="str">
        <f>IFERROR(IF('Adapted questions and answers'!$O40=1,(5-Points!H58)*-0.25,""),"")</f>
        <v/>
      </c>
      <c r="H82" s="176" t="str">
        <f>IFERROR(IF('Adapted questions and answers'!$O40=1,(5-Points!I58)*-0.25,""),"")</f>
        <v/>
      </c>
      <c r="I82" s="176" t="str">
        <f>IFERROR(IF('Adapted questions and answers'!$O40=1,(5-Points!J58)*-0.25,""),"")</f>
        <v/>
      </c>
      <c r="J82" s="176" t="str">
        <f>IFERROR(IF('Adapted questions and answers'!$O40=1,(5-Points!K58)*-0.25,""),"")</f>
        <v/>
      </c>
      <c r="K82" s="176" t="str">
        <f>IFERROR(IF('Adapted questions and answers'!$O40=1,(5-Points!L58)*-0.25,""),"")</f>
        <v/>
      </c>
      <c r="L82" s="176" t="str">
        <f>IFERROR(IF('Adapted questions and answers'!$O40=1,(5-Points!M58)*-0.25,""),"")</f>
        <v/>
      </c>
      <c r="M82" s="176" t="str">
        <f>IFERROR(IF('Adapted questions and answers'!$O40=1,(5-Points!N58)*-0.25,""),"")</f>
        <v/>
      </c>
      <c r="N82" s="176" t="str">
        <f>IFERROR(IF('Adapted questions and answers'!$O40=1,(5-Points!O58)*-0.25,""),"")</f>
        <v/>
      </c>
      <c r="O82" s="176" t="str">
        <f>IFERROR(IF('Adapted questions and answers'!$O40=1,(5-Points!P58)*-0.25,""),"")</f>
        <v/>
      </c>
      <c r="P82" s="176" t="str">
        <f>IFERROR(IF('Adapted questions and answers'!$O40=1,(5-Points!Q58)*-0.25,""),"")</f>
        <v/>
      </c>
      <c r="Q82" s="176" t="str">
        <f>IFERROR(IF('Adapted questions and answers'!$O40=1,(5-Points!R58)*-0.25,""),"")</f>
        <v/>
      </c>
      <c r="R82" s="176" t="str">
        <f>IFERROR(IF('Adapted questions and answers'!$O40=1,(5-Points!S58)*-0.25,""),"")</f>
        <v/>
      </c>
      <c r="S82" s="176" t="str">
        <f>IFERROR(IF('Adapted questions and answers'!$O40=1,(5-Points!T58)*-0.25,""),"")</f>
        <v/>
      </c>
      <c r="T82" s="176" t="str">
        <f>IFERROR(IF('Adapted questions and answers'!$O40=1,(5-Points!U58)*-0.25,""),"")</f>
        <v/>
      </c>
      <c r="U82" s="176" t="str">
        <f>IFERROR(IF('Adapted questions and answers'!$O40=1,(5-Points!V58)*-0.25,""),"")</f>
        <v/>
      </c>
      <c r="V82" s="176" t="str">
        <f>IFERROR(IF('Adapted questions and answers'!$O40=1,(5-Points!W58)*-0.25,""),"")</f>
        <v/>
      </c>
      <c r="W82" s="176" t="str">
        <f>IFERROR(IF('Adapted questions and answers'!$O40=1,(5-Points!X58)*-0.25,""),"")</f>
        <v/>
      </c>
      <c r="X82" s="176" t="str">
        <f>IFERROR(IF('Adapted questions and answers'!$O40=1,(5-Points!Y58)*-0.25,""),"")</f>
        <v/>
      </c>
      <c r="Y82" s="176" t="str">
        <f>IFERROR(IF('Adapted questions and answers'!$O40=1,(5-Points!Z58)*-0.25,""),"")</f>
        <v/>
      </c>
      <c r="Z82" s="176" t="str">
        <f>IFERROR(IF('Adapted questions and answers'!$O40=1,(5-Points!AA58)*-0.25,""),"")</f>
        <v/>
      </c>
    </row>
    <row r="83" spans="1:26" ht="14.25" customHeight="1">
      <c r="A83" s="176" t="s">
        <v>391</v>
      </c>
      <c r="B83" s="176" t="str">
        <f>IFERROR(IF('Adapted questions and answers'!$O41=1,(5-Points!C59)*-0.25,""),"")</f>
        <v/>
      </c>
      <c r="C83" s="176" t="str">
        <f>IFERROR(IF('Adapted questions and answers'!$O41=1,(5-Points!D59)*-0.25,""),"")</f>
        <v/>
      </c>
      <c r="D83" s="176" t="str">
        <f>IFERROR(IF('Adapted questions and answers'!$O41=1,(5-Points!E59)*-0.25,""),"")</f>
        <v/>
      </c>
      <c r="E83" s="176" t="str">
        <f>IFERROR(IF('Adapted questions and answers'!$O41=1,(5-Points!F59)*-0.25,""),"")</f>
        <v/>
      </c>
      <c r="F83" s="176" t="str">
        <f>IFERROR(IF('Adapted questions and answers'!$O41=1,(5-Points!G59)*-0.25,""),"")</f>
        <v/>
      </c>
      <c r="G83" s="176" t="str">
        <f>IFERROR(IF('Adapted questions and answers'!$O41=1,(5-Points!H59)*-0.25,""),"")</f>
        <v/>
      </c>
      <c r="H83" s="176" t="str">
        <f>IFERROR(IF('Adapted questions and answers'!$O41=1,(5-Points!I59)*-0.25,""),"")</f>
        <v/>
      </c>
      <c r="I83" s="176" t="str">
        <f>IFERROR(IF('Adapted questions and answers'!$O41=1,(5-Points!J59)*-0.25,""),"")</f>
        <v/>
      </c>
      <c r="J83" s="176" t="str">
        <f>IFERROR(IF('Adapted questions and answers'!$O41=1,(5-Points!K59)*-0.25,""),"")</f>
        <v/>
      </c>
      <c r="K83" s="176" t="str">
        <f>IFERROR(IF('Adapted questions and answers'!$O41=1,(5-Points!L59)*-0.25,""),"")</f>
        <v/>
      </c>
      <c r="L83" s="176" t="str">
        <f>IFERROR(IF('Adapted questions and answers'!$O41=1,(5-Points!M59)*-0.25,""),"")</f>
        <v/>
      </c>
      <c r="M83" s="176" t="str">
        <f>IFERROR(IF('Adapted questions and answers'!$O41=1,(5-Points!N59)*-0.25,""),"")</f>
        <v/>
      </c>
      <c r="N83" s="176" t="str">
        <f>IFERROR(IF('Adapted questions and answers'!$O41=1,(5-Points!O59)*-0.25,""),"")</f>
        <v/>
      </c>
      <c r="O83" s="176" t="str">
        <f>IFERROR(IF('Adapted questions and answers'!$O41=1,(5-Points!P59)*-0.25,""),"")</f>
        <v/>
      </c>
      <c r="P83" s="176" t="str">
        <f>IFERROR(IF('Adapted questions and answers'!$O41=1,(5-Points!Q59)*-0.25,""),"")</f>
        <v/>
      </c>
      <c r="Q83" s="176" t="str">
        <f>IFERROR(IF('Adapted questions and answers'!$O41=1,(5-Points!R59)*-0.25,""),"")</f>
        <v/>
      </c>
      <c r="R83" s="176" t="str">
        <f>IFERROR(IF('Adapted questions and answers'!$O41=1,(5-Points!S59)*-0.25,""),"")</f>
        <v/>
      </c>
      <c r="S83" s="176" t="str">
        <f>IFERROR(IF('Adapted questions and answers'!$O41=1,(5-Points!T59)*-0.25,""),"")</f>
        <v/>
      </c>
      <c r="T83" s="176" t="str">
        <f>IFERROR(IF('Adapted questions and answers'!$O41=1,(5-Points!U59)*-0.25,""),"")</f>
        <v/>
      </c>
      <c r="U83" s="176" t="str">
        <f>IFERROR(IF('Adapted questions and answers'!$O41=1,(5-Points!V59)*-0.25,""),"")</f>
        <v/>
      </c>
      <c r="V83" s="176" t="str">
        <f>IFERROR(IF('Adapted questions and answers'!$O41=1,(5-Points!W59)*-0.25,""),"")</f>
        <v/>
      </c>
      <c r="W83" s="176" t="str">
        <f>IFERROR(IF('Adapted questions and answers'!$O41=1,(5-Points!X59)*-0.25,""),"")</f>
        <v/>
      </c>
      <c r="X83" s="176" t="str">
        <f>IFERROR(IF('Adapted questions and answers'!$O41=1,(5-Points!Y59)*-0.25,""),"")</f>
        <v/>
      </c>
      <c r="Y83" s="176" t="str">
        <f>IFERROR(IF('Adapted questions and answers'!$O41=1,(5-Points!Z59)*-0.25,""),"")</f>
        <v/>
      </c>
      <c r="Z83" s="176" t="str">
        <f>IFERROR(IF('Adapted questions and answers'!$O41=1,(5-Points!AA59)*-0.25,""),"")</f>
        <v/>
      </c>
    </row>
    <row r="84" spans="1:26" ht="14.25" customHeight="1"/>
    <row r="85" spans="1:26" ht="14.25" customHeight="1"/>
    <row r="86" spans="1:26" ht="14.25" customHeight="1"/>
    <row r="87" spans="1:26" ht="14.25" customHeight="1">
      <c r="A87" s="176" t="s">
        <v>424</v>
      </c>
      <c r="B87" s="176" t="str">
        <f>'A. Legal status'!C$1</f>
        <v>Patent 1</v>
      </c>
      <c r="C87" s="176" t="str">
        <f>'A. Legal status'!D$1</f>
        <v>Patent 2</v>
      </c>
      <c r="D87" s="176" t="str">
        <f>'A. Legal status'!E$1</f>
        <v>Patent 3</v>
      </c>
      <c r="E87" s="176" t="str">
        <f>'A. Legal status'!F$1</f>
        <v>Patent 4</v>
      </c>
      <c r="F87" s="176" t="str">
        <f>'A. Legal status'!G$1</f>
        <v>Patent 5</v>
      </c>
      <c r="G87" s="176" t="str">
        <f>'A. Legal status'!H$1</f>
        <v>Patent 6</v>
      </c>
      <c r="H87" s="176" t="str">
        <f>'A. Legal status'!I$1</f>
        <v>Patent 7</v>
      </c>
      <c r="I87" s="176" t="str">
        <f>'A. Legal status'!J$1</f>
        <v>Patent 8</v>
      </c>
      <c r="J87" s="176" t="str">
        <f>'A. Legal status'!K$1</f>
        <v>Patent 9</v>
      </c>
      <c r="K87" s="176" t="str">
        <f>'A. Legal status'!L$1</f>
        <v>Patent 10</v>
      </c>
      <c r="L87" s="176" t="str">
        <f>'A. Legal status'!M$1</f>
        <v>Patent 11</v>
      </c>
      <c r="M87" s="176" t="str">
        <f>'A. Legal status'!N$1</f>
        <v>Patent 12</v>
      </c>
      <c r="N87" s="176" t="str">
        <f>'A. Legal status'!O$1</f>
        <v>Patent 13</v>
      </c>
      <c r="O87" s="176" t="str">
        <f>'A. Legal status'!P$1</f>
        <v>Patent 14</v>
      </c>
      <c r="P87" s="176" t="str">
        <f>'A. Legal status'!Q$1</f>
        <v>Patent 15</v>
      </c>
      <c r="Q87" s="176" t="str">
        <f>'A. Legal status'!R$1</f>
        <v>Patent 16</v>
      </c>
      <c r="R87" s="176" t="str">
        <f>'A. Legal status'!S$1</f>
        <v>Patent 17</v>
      </c>
      <c r="S87" s="176" t="str">
        <f>'A. Legal status'!T$1</f>
        <v>Patent 18</v>
      </c>
      <c r="T87" s="176" t="str">
        <f>'A. Legal status'!U$1</f>
        <v>Patent 19</v>
      </c>
      <c r="U87" s="176" t="str">
        <f>'A. Legal status'!V$1</f>
        <v>Patent 20</v>
      </c>
      <c r="V87" s="176" t="str">
        <f>'A. Legal status'!W$1</f>
        <v>Patent 21</v>
      </c>
      <c r="W87" s="176" t="str">
        <f>'A. Legal status'!X$1</f>
        <v>Patent 22</v>
      </c>
      <c r="X87" s="176" t="str">
        <f>'A. Legal status'!Y$1</f>
        <v>Patent 23</v>
      </c>
      <c r="Y87" s="176" t="str">
        <f>'A. Legal status'!Z$1</f>
        <v>Patent 24</v>
      </c>
      <c r="Z87" s="176" t="str">
        <f>'A. Legal status'!AA$1</f>
        <v>Patent 25</v>
      </c>
    </row>
    <row r="88" spans="1:26" ht="14.25" customHeight="1">
      <c r="A88" s="176" t="s">
        <v>425</v>
      </c>
      <c r="B88" s="176">
        <f t="shared" ref="B88:Z88" si="0">IFERROR(AVERAGEIF(B$2:B$41,"&lt;&gt;"),0)</f>
        <v>0.71666666666666667</v>
      </c>
      <c r="C88" s="176">
        <f t="shared" si="0"/>
        <v>0.38333333333333336</v>
      </c>
      <c r="D88" s="176">
        <f t="shared" si="0"/>
        <v>0</v>
      </c>
      <c r="E88" s="176">
        <f t="shared" si="0"/>
        <v>0</v>
      </c>
      <c r="F88" s="176">
        <f t="shared" si="0"/>
        <v>0</v>
      </c>
      <c r="G88" s="176">
        <f t="shared" si="0"/>
        <v>0</v>
      </c>
      <c r="H88" s="176">
        <f t="shared" si="0"/>
        <v>0</v>
      </c>
      <c r="I88" s="176">
        <f t="shared" si="0"/>
        <v>0</v>
      </c>
      <c r="J88" s="176">
        <f t="shared" si="0"/>
        <v>0</v>
      </c>
      <c r="K88" s="176">
        <f t="shared" si="0"/>
        <v>0</v>
      </c>
      <c r="L88" s="176">
        <f t="shared" si="0"/>
        <v>0</v>
      </c>
      <c r="M88" s="176">
        <f t="shared" si="0"/>
        <v>0</v>
      </c>
      <c r="N88" s="176">
        <f t="shared" si="0"/>
        <v>0</v>
      </c>
      <c r="O88" s="176">
        <f t="shared" si="0"/>
        <v>0</v>
      </c>
      <c r="P88" s="176">
        <f t="shared" si="0"/>
        <v>0</v>
      </c>
      <c r="Q88" s="176">
        <f t="shared" si="0"/>
        <v>0</v>
      </c>
      <c r="R88" s="176">
        <f t="shared" si="0"/>
        <v>0</v>
      </c>
      <c r="S88" s="176">
        <f t="shared" si="0"/>
        <v>0</v>
      </c>
      <c r="T88" s="176">
        <f t="shared" si="0"/>
        <v>0</v>
      </c>
      <c r="U88" s="176">
        <f t="shared" si="0"/>
        <v>0</v>
      </c>
      <c r="V88" s="176">
        <f t="shared" si="0"/>
        <v>0</v>
      </c>
      <c r="W88" s="176">
        <f t="shared" si="0"/>
        <v>0</v>
      </c>
      <c r="X88" s="176">
        <f t="shared" si="0"/>
        <v>0</v>
      </c>
      <c r="Y88" s="176">
        <f t="shared" si="0"/>
        <v>0</v>
      </c>
      <c r="Z88" s="176">
        <f t="shared" si="0"/>
        <v>0</v>
      </c>
    </row>
    <row r="89" spans="1:26" ht="14.25" customHeight="1">
      <c r="A89" s="176" t="s">
        <v>426</v>
      </c>
      <c r="B89" s="176">
        <f t="shared" ref="B89:Z89" si="1">IFERROR(AVERAGEIF(B$44:B$83,"&lt;&gt;"),0)</f>
        <v>-0.47619047619047616</v>
      </c>
      <c r="C89" s="176">
        <f t="shared" si="1"/>
        <v>-0.55952380952380953</v>
      </c>
      <c r="D89" s="176">
        <f t="shared" si="1"/>
        <v>0</v>
      </c>
      <c r="E89" s="176">
        <f t="shared" si="1"/>
        <v>0</v>
      </c>
      <c r="F89" s="176">
        <f t="shared" si="1"/>
        <v>0</v>
      </c>
      <c r="G89" s="176">
        <f t="shared" si="1"/>
        <v>0</v>
      </c>
      <c r="H89" s="176">
        <f t="shared" si="1"/>
        <v>0</v>
      </c>
      <c r="I89" s="176">
        <f t="shared" si="1"/>
        <v>0</v>
      </c>
      <c r="J89" s="176">
        <f t="shared" si="1"/>
        <v>0</v>
      </c>
      <c r="K89" s="176">
        <f t="shared" si="1"/>
        <v>0</v>
      </c>
      <c r="L89" s="176">
        <f t="shared" si="1"/>
        <v>0</v>
      </c>
      <c r="M89" s="176">
        <f t="shared" si="1"/>
        <v>0</v>
      </c>
      <c r="N89" s="176">
        <f t="shared" si="1"/>
        <v>0</v>
      </c>
      <c r="O89" s="176">
        <f t="shared" si="1"/>
        <v>0</v>
      </c>
      <c r="P89" s="176">
        <f t="shared" si="1"/>
        <v>0</v>
      </c>
      <c r="Q89" s="176">
        <f t="shared" si="1"/>
        <v>0</v>
      </c>
      <c r="R89" s="176">
        <f t="shared" si="1"/>
        <v>0</v>
      </c>
      <c r="S89" s="176">
        <f t="shared" si="1"/>
        <v>0</v>
      </c>
      <c r="T89" s="176">
        <f t="shared" si="1"/>
        <v>0</v>
      </c>
      <c r="U89" s="176">
        <f t="shared" si="1"/>
        <v>0</v>
      </c>
      <c r="V89" s="176">
        <f t="shared" si="1"/>
        <v>0</v>
      </c>
      <c r="W89" s="176">
        <f t="shared" si="1"/>
        <v>0</v>
      </c>
      <c r="X89" s="176">
        <f t="shared" si="1"/>
        <v>0</v>
      </c>
      <c r="Y89" s="176">
        <f t="shared" si="1"/>
        <v>0</v>
      </c>
      <c r="Z89" s="176">
        <f t="shared" si="1"/>
        <v>0</v>
      </c>
    </row>
    <row r="90" spans="1:26" ht="14.25" customHeight="1"/>
    <row r="91" spans="1:26" ht="14.25" customHeight="1">
      <c r="A91" s="176" t="s">
        <v>427</v>
      </c>
      <c r="B91" s="176" t="s">
        <v>428</v>
      </c>
      <c r="C91" s="176" t="s">
        <v>429</v>
      </c>
    </row>
    <row r="92" spans="1:26" ht="14.25" customHeight="1">
      <c r="A92" s="176" t="s">
        <v>430</v>
      </c>
      <c r="B92" s="176">
        <v>0</v>
      </c>
      <c r="C92" s="176">
        <v>-0.5</v>
      </c>
    </row>
    <row r="93" spans="1:26" ht="14.25" customHeight="1">
      <c r="A93" s="176" t="s">
        <v>431</v>
      </c>
      <c r="B93" s="176">
        <v>1</v>
      </c>
      <c r="C93" s="176">
        <v>-0.5</v>
      </c>
    </row>
    <row r="94" spans="1:26" ht="14.25" customHeight="1">
      <c r="A94" s="176" t="s">
        <v>432</v>
      </c>
      <c r="B94" s="176">
        <v>0.5</v>
      </c>
      <c r="C94" s="176">
        <v>-1</v>
      </c>
    </row>
    <row r="95" spans="1:26" ht="14.25" customHeight="1">
      <c r="A95" s="176" t="s">
        <v>433</v>
      </c>
      <c r="B95" s="176">
        <v>0.5</v>
      </c>
      <c r="C95" s="176">
        <v>0</v>
      </c>
    </row>
    <row r="96" spans="1:2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sheetProtection password="EBDC" sheet="1" objects="1" scenarios="1"/>
  <phoneticPr fontId="22" type="noConversion"/>
  <pageMargins left="0.7" right="0.7" top="0.75" bottom="0.75"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ED4E9-99A5-455E-9B99-D8D682E9ECFD}">
  <dimension ref="B2:H12"/>
  <sheetViews>
    <sheetView zoomScale="94" workbookViewId="0">
      <selection activeCell="B8" sqref="B8"/>
    </sheetView>
  </sheetViews>
  <sheetFormatPr defaultRowHeight="14.4"/>
  <cols>
    <col min="2" max="2" width="64.77734375" customWidth="1"/>
    <col min="8" max="8" width="64.77734375" customWidth="1"/>
  </cols>
  <sheetData>
    <row r="2" spans="2:8" ht="23.4">
      <c r="C2" s="211" t="s">
        <v>395</v>
      </c>
    </row>
    <row r="4" spans="2:8" ht="18">
      <c r="B4" s="212" t="s">
        <v>825</v>
      </c>
    </row>
    <row r="6" spans="2:8">
      <c r="B6" s="42" t="s">
        <v>826</v>
      </c>
    </row>
    <row r="7" spans="2:8" ht="57.6">
      <c r="B7" s="42" t="s">
        <v>827</v>
      </c>
      <c r="H7" s="42" t="s">
        <v>828</v>
      </c>
    </row>
    <row r="8" spans="2:8" ht="72">
      <c r="B8" s="42" t="s">
        <v>829</v>
      </c>
      <c r="H8" s="42" t="s">
        <v>830</v>
      </c>
    </row>
    <row r="9" spans="2:8">
      <c r="B9" s="42"/>
      <c r="H9" s="42"/>
    </row>
    <row r="10" spans="2:8" ht="18">
      <c r="B10" s="213" t="s">
        <v>831</v>
      </c>
      <c r="H10" s="42"/>
    </row>
    <row r="11" spans="2:8">
      <c r="B11" s="42"/>
      <c r="H11" s="42"/>
    </row>
    <row r="12" spans="2:8" ht="100.8">
      <c r="B12" s="42" t="s">
        <v>832</v>
      </c>
      <c r="H12" s="42" t="s">
        <v>833</v>
      </c>
    </row>
  </sheetData>
  <phoneticPr fontId="22"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5"/>
    <pageSetUpPr fitToPage="1"/>
  </sheetPr>
  <dimension ref="A1:AA1000"/>
  <sheetViews>
    <sheetView zoomScale="104" zoomScaleNormal="100" workbookViewId="0">
      <pane xSplit="2" ySplit="1" topLeftCell="D2" activePane="bottomRight" state="frozen"/>
      <selection pane="topRight" activeCell="D14" sqref="D14"/>
      <selection pane="bottomLeft" activeCell="D14" sqref="D14"/>
      <selection pane="bottomRight" activeCell="B33" sqref="B33"/>
    </sheetView>
  </sheetViews>
  <sheetFormatPr defaultColWidth="14.44140625" defaultRowHeight="15" customHeight="1"/>
  <cols>
    <col min="1" max="1" width="62.109375" customWidth="1"/>
    <col min="2" max="2" width="39.5546875" customWidth="1"/>
    <col min="3" max="11" width="38.33203125" bestFit="1" customWidth="1"/>
    <col min="12" max="12" width="39.33203125" bestFit="1" customWidth="1"/>
    <col min="13" max="13" width="39.33203125" customWidth="1"/>
    <col min="14" max="27" width="39.33203125" hidden="1" customWidth="1"/>
    <col min="28" max="28" width="14.44140625" customWidth="1"/>
  </cols>
  <sheetData>
    <row r="1" spans="1:27" ht="14.25" customHeight="1">
      <c r="A1" s="24" t="s">
        <v>434</v>
      </c>
      <c r="B1" s="25" t="s">
        <v>435</v>
      </c>
      <c r="C1" s="27" t="s">
        <v>436</v>
      </c>
      <c r="D1" s="28" t="s">
        <v>437</v>
      </c>
      <c r="E1" s="29" t="s">
        <v>438</v>
      </c>
      <c r="F1" s="29" t="s">
        <v>439</v>
      </c>
      <c r="G1" s="29" t="s">
        <v>440</v>
      </c>
      <c r="H1" s="29" t="s">
        <v>441</v>
      </c>
      <c r="I1" s="29" t="s">
        <v>442</v>
      </c>
      <c r="J1" s="29" t="s">
        <v>443</v>
      </c>
      <c r="K1" s="29" t="s">
        <v>444</v>
      </c>
      <c r="L1" s="29" t="s">
        <v>445</v>
      </c>
      <c r="M1" s="29" t="s">
        <v>446</v>
      </c>
      <c r="N1" s="29" t="s">
        <v>447</v>
      </c>
      <c r="O1" s="29" t="s">
        <v>448</v>
      </c>
      <c r="P1" s="29" t="s">
        <v>449</v>
      </c>
      <c r="Q1" s="29" t="s">
        <v>450</v>
      </c>
      <c r="R1" s="29" t="s">
        <v>451</v>
      </c>
      <c r="S1" s="29" t="s">
        <v>452</v>
      </c>
      <c r="T1" s="29" t="s">
        <v>453</v>
      </c>
      <c r="U1" s="29" t="s">
        <v>454</v>
      </c>
      <c r="V1" s="29" t="s">
        <v>455</v>
      </c>
      <c r="W1" s="29" t="s">
        <v>456</v>
      </c>
      <c r="X1" s="29" t="s">
        <v>457</v>
      </c>
      <c r="Y1" s="29" t="s">
        <v>458</v>
      </c>
      <c r="Z1" s="29" t="s">
        <v>459</v>
      </c>
      <c r="AA1" s="29" t="s">
        <v>460</v>
      </c>
    </row>
    <row r="2" spans="1:27" ht="14.25" customHeight="1">
      <c r="A2" s="26" t="str">
        <f>IF('Original questions and answers'!AL2=0,'Adapted questions and answers'!F2,'Adapted questions and answers'!F2&amp;" (ADAPTED)")</f>
        <v>A1: What is the status of the patent?</v>
      </c>
      <c r="B2" s="58" t="s">
        <v>37</v>
      </c>
      <c r="C2" s="59" t="s">
        <v>461</v>
      </c>
      <c r="D2" s="59" t="s">
        <v>462</v>
      </c>
      <c r="E2" s="59" t="s">
        <v>39</v>
      </c>
      <c r="F2" s="59" t="s">
        <v>39</v>
      </c>
      <c r="G2" s="59" t="s">
        <v>39</v>
      </c>
      <c r="H2" s="59" t="s">
        <v>39</v>
      </c>
      <c r="I2" s="59" t="s">
        <v>39</v>
      </c>
      <c r="J2" s="59" t="s">
        <v>39</v>
      </c>
      <c r="K2" s="59" t="s">
        <v>39</v>
      </c>
      <c r="L2" s="59" t="s">
        <v>39</v>
      </c>
      <c r="M2" s="59" t="s">
        <v>39</v>
      </c>
      <c r="N2" s="59" t="s">
        <v>39</v>
      </c>
      <c r="O2" s="59" t="s">
        <v>39</v>
      </c>
      <c r="P2" s="59" t="s">
        <v>39</v>
      </c>
      <c r="Q2" s="59" t="s">
        <v>39</v>
      </c>
      <c r="R2" s="59" t="s">
        <v>39</v>
      </c>
      <c r="S2" s="59" t="s">
        <v>39</v>
      </c>
      <c r="T2" s="59" t="s">
        <v>39</v>
      </c>
      <c r="U2" s="59" t="s">
        <v>39</v>
      </c>
      <c r="V2" s="59" t="s">
        <v>39</v>
      </c>
      <c r="W2" s="59" t="s">
        <v>39</v>
      </c>
      <c r="X2" s="59" t="s">
        <v>39</v>
      </c>
      <c r="Y2" s="59" t="s">
        <v>39</v>
      </c>
      <c r="Z2" s="59" t="s">
        <v>39</v>
      </c>
      <c r="AA2" s="59" t="s">
        <v>39</v>
      </c>
    </row>
    <row r="3" spans="1:27" ht="14.25" customHeight="1">
      <c r="A3" s="26" t="str">
        <f>IF('Original questions and answers'!AL3=0,'Adapted questions and answers'!F3,'Adapted questions and answers'!F3&amp;" (ADAPTED)")</f>
        <v>A2: What is the patent's legal position of strength?</v>
      </c>
      <c r="B3" s="58" t="s">
        <v>48</v>
      </c>
      <c r="C3" s="59" t="s">
        <v>463</v>
      </c>
      <c r="D3" s="59" t="s">
        <v>464</v>
      </c>
      <c r="E3" s="59" t="s">
        <v>39</v>
      </c>
      <c r="F3" s="59" t="s">
        <v>39</v>
      </c>
      <c r="G3" s="59" t="s">
        <v>39</v>
      </c>
      <c r="H3" s="59" t="s">
        <v>39</v>
      </c>
      <c r="I3" s="59" t="s">
        <v>39</v>
      </c>
      <c r="J3" s="59" t="s">
        <v>39</v>
      </c>
      <c r="K3" s="59" t="s">
        <v>39</v>
      </c>
      <c r="L3" s="59" t="s">
        <v>39</v>
      </c>
      <c r="M3" s="59" t="s">
        <v>39</v>
      </c>
      <c r="N3" s="59" t="s">
        <v>39</v>
      </c>
      <c r="O3" s="59" t="s">
        <v>39</v>
      </c>
      <c r="P3" s="59" t="s">
        <v>39</v>
      </c>
      <c r="Q3" s="59" t="s">
        <v>39</v>
      </c>
      <c r="R3" s="59" t="s">
        <v>39</v>
      </c>
      <c r="S3" s="59" t="s">
        <v>39</v>
      </c>
      <c r="T3" s="59" t="s">
        <v>39</v>
      </c>
      <c r="U3" s="59" t="s">
        <v>39</v>
      </c>
      <c r="V3" s="59" t="s">
        <v>39</v>
      </c>
      <c r="W3" s="59" t="s">
        <v>39</v>
      </c>
      <c r="X3" s="59" t="s">
        <v>39</v>
      </c>
      <c r="Y3" s="59" t="s">
        <v>39</v>
      </c>
      <c r="Z3" s="59" t="s">
        <v>39</v>
      </c>
      <c r="AA3" s="59" t="s">
        <v>39</v>
      </c>
    </row>
    <row r="4" spans="1:27" ht="14.25" customHeight="1">
      <c r="A4" s="26" t="str">
        <f>IF('Original questions and answers'!AL4=0,'Adapted questions and answers'!F4,'Adapted questions and answers'!F4&amp;" (ADAPTED)")</f>
        <v>A3: For how long is the patent still valid?</v>
      </c>
      <c r="B4" s="58" t="s">
        <v>58</v>
      </c>
      <c r="C4" s="59" t="s">
        <v>465</v>
      </c>
      <c r="D4" s="59" t="s">
        <v>466</v>
      </c>
      <c r="E4" s="59" t="s">
        <v>39</v>
      </c>
      <c r="F4" s="59" t="s">
        <v>39</v>
      </c>
      <c r="G4" s="59" t="s">
        <v>39</v>
      </c>
      <c r="H4" s="59" t="s">
        <v>39</v>
      </c>
      <c r="I4" s="59" t="s">
        <v>39</v>
      </c>
      <c r="J4" s="59" t="s">
        <v>39</v>
      </c>
      <c r="K4" s="59" t="s">
        <v>39</v>
      </c>
      <c r="L4" s="59" t="s">
        <v>39</v>
      </c>
      <c r="M4" s="59" t="s">
        <v>39</v>
      </c>
      <c r="N4" s="59" t="s">
        <v>39</v>
      </c>
      <c r="O4" s="59" t="s">
        <v>39</v>
      </c>
      <c r="P4" s="59" t="s">
        <v>39</v>
      </c>
      <c r="Q4" s="59" t="s">
        <v>39</v>
      </c>
      <c r="R4" s="59" t="s">
        <v>39</v>
      </c>
      <c r="S4" s="59" t="s">
        <v>39</v>
      </c>
      <c r="T4" s="59" t="s">
        <v>39</v>
      </c>
      <c r="U4" s="59" t="s">
        <v>39</v>
      </c>
      <c r="V4" s="59" t="s">
        <v>39</v>
      </c>
      <c r="W4" s="59" t="s">
        <v>39</v>
      </c>
      <c r="X4" s="59" t="s">
        <v>39</v>
      </c>
      <c r="Y4" s="59" t="s">
        <v>39</v>
      </c>
      <c r="Z4" s="59" t="s">
        <v>39</v>
      </c>
      <c r="AA4" s="59" t="s">
        <v>39</v>
      </c>
    </row>
    <row r="5" spans="1:27" ht="14.25" customHeight="1">
      <c r="A5" s="26" t="str">
        <f>IF('Original questions and answers'!AL5=0,'Adapted questions and answers'!F5,'Adapted questions and answers'!F5&amp;" (ADAPTED)")</f>
        <v>A4: How broad and comprehensive are the patent claims?</v>
      </c>
      <c r="B5" s="58" t="s">
        <v>68</v>
      </c>
      <c r="C5" s="59" t="s">
        <v>467</v>
      </c>
      <c r="D5" s="59" t="s">
        <v>467</v>
      </c>
      <c r="E5" s="59" t="s">
        <v>39</v>
      </c>
      <c r="F5" s="59" t="s">
        <v>39</v>
      </c>
      <c r="G5" s="59" t="s">
        <v>39</v>
      </c>
      <c r="H5" s="59" t="s">
        <v>39</v>
      </c>
      <c r="I5" s="59" t="s">
        <v>39</v>
      </c>
      <c r="J5" s="59" t="s">
        <v>39</v>
      </c>
      <c r="K5" s="59" t="s">
        <v>39</v>
      </c>
      <c r="L5" s="59" t="s">
        <v>39</v>
      </c>
      <c r="M5" s="59" t="s">
        <v>39</v>
      </c>
      <c r="N5" s="59" t="s">
        <v>39</v>
      </c>
      <c r="O5" s="59" t="s">
        <v>39</v>
      </c>
      <c r="P5" s="59" t="s">
        <v>39</v>
      </c>
      <c r="Q5" s="59" t="s">
        <v>39</v>
      </c>
      <c r="R5" s="59" t="s">
        <v>39</v>
      </c>
      <c r="S5" s="59" t="s">
        <v>39</v>
      </c>
      <c r="T5" s="59" t="s">
        <v>39</v>
      </c>
      <c r="U5" s="59" t="s">
        <v>39</v>
      </c>
      <c r="V5" s="59" t="s">
        <v>39</v>
      </c>
      <c r="W5" s="59" t="s">
        <v>39</v>
      </c>
      <c r="X5" s="59" t="s">
        <v>39</v>
      </c>
      <c r="Y5" s="59" t="s">
        <v>39</v>
      </c>
      <c r="Z5" s="59" t="s">
        <v>39</v>
      </c>
      <c r="AA5" s="59" t="s">
        <v>39</v>
      </c>
    </row>
    <row r="6" spans="1:27" ht="14.25" customHeight="1">
      <c r="A6" s="26" t="str">
        <f>IF('Original questions and answers'!AL6=0,'Adapted questions and answers'!F6,'Adapted questions and answers'!F6&amp;" (ADAPTED)")</f>
        <v>A5: Does the patent's geographical coverage include the relevant markets?</v>
      </c>
      <c r="B6" s="58" t="s">
        <v>78</v>
      </c>
      <c r="C6" s="59" t="s">
        <v>468</v>
      </c>
      <c r="D6" s="59" t="s">
        <v>469</v>
      </c>
      <c r="E6" s="59" t="s">
        <v>39</v>
      </c>
      <c r="F6" s="59" t="s">
        <v>39</v>
      </c>
      <c r="G6" s="59" t="s">
        <v>39</v>
      </c>
      <c r="H6" s="59" t="s">
        <v>39</v>
      </c>
      <c r="I6" s="59" t="s">
        <v>39</v>
      </c>
      <c r="J6" s="59" t="s">
        <v>39</v>
      </c>
      <c r="K6" s="59" t="s">
        <v>39</v>
      </c>
      <c r="L6" s="59" t="s">
        <v>39</v>
      </c>
      <c r="M6" s="59" t="s">
        <v>39</v>
      </c>
      <c r="N6" s="59" t="s">
        <v>39</v>
      </c>
      <c r="O6" s="59" t="s">
        <v>39</v>
      </c>
      <c r="P6" s="59" t="s">
        <v>39</v>
      </c>
      <c r="Q6" s="59" t="s">
        <v>39</v>
      </c>
      <c r="R6" s="59" t="s">
        <v>39</v>
      </c>
      <c r="S6" s="59" t="s">
        <v>39</v>
      </c>
      <c r="T6" s="59" t="s">
        <v>39</v>
      </c>
      <c r="U6" s="59" t="s">
        <v>39</v>
      </c>
      <c r="V6" s="59" t="s">
        <v>39</v>
      </c>
      <c r="W6" s="59" t="s">
        <v>39</v>
      </c>
      <c r="X6" s="59" t="s">
        <v>39</v>
      </c>
      <c r="Y6" s="59" t="s">
        <v>39</v>
      </c>
      <c r="Z6" s="59" t="s">
        <v>39</v>
      </c>
      <c r="AA6" s="59" t="s">
        <v>39</v>
      </c>
    </row>
    <row r="7" spans="1:27" ht="14.25" customHeight="1">
      <c r="A7" s="26" t="str">
        <f>IF('Original questions and answers'!AL7=0,'Adapted questions and answers'!F7,'Adapted questions and answers'!F7&amp;" (ADAPTED)")</f>
        <v>A6: Are patents monitored to identify infringements?</v>
      </c>
      <c r="B7" s="58" t="s">
        <v>88</v>
      </c>
      <c r="C7" s="59" t="s">
        <v>470</v>
      </c>
      <c r="D7" s="59" t="s">
        <v>471</v>
      </c>
      <c r="E7" s="59" t="s">
        <v>39</v>
      </c>
      <c r="F7" s="59" t="s">
        <v>39</v>
      </c>
      <c r="G7" s="59" t="s">
        <v>39</v>
      </c>
      <c r="H7" s="59" t="s">
        <v>39</v>
      </c>
      <c r="I7" s="59" t="s">
        <v>39</v>
      </c>
      <c r="J7" s="59" t="s">
        <v>39</v>
      </c>
      <c r="K7" s="59" t="s">
        <v>39</v>
      </c>
      <c r="L7" s="59" t="s">
        <v>39</v>
      </c>
      <c r="M7" s="59" t="s">
        <v>39</v>
      </c>
      <c r="N7" s="59" t="s">
        <v>39</v>
      </c>
      <c r="O7" s="59" t="s">
        <v>39</v>
      </c>
      <c r="P7" s="59" t="s">
        <v>39</v>
      </c>
      <c r="Q7" s="59" t="s">
        <v>39</v>
      </c>
      <c r="R7" s="59" t="s">
        <v>39</v>
      </c>
      <c r="S7" s="59" t="s">
        <v>39</v>
      </c>
      <c r="T7" s="59" t="s">
        <v>39</v>
      </c>
      <c r="U7" s="59" t="s">
        <v>39</v>
      </c>
      <c r="V7" s="59" t="s">
        <v>39</v>
      </c>
      <c r="W7" s="59" t="s">
        <v>39</v>
      </c>
      <c r="X7" s="59" t="s">
        <v>39</v>
      </c>
      <c r="Y7" s="59" t="s">
        <v>39</v>
      </c>
      <c r="Z7" s="59" t="s">
        <v>39</v>
      </c>
      <c r="AA7" s="59" t="s">
        <v>39</v>
      </c>
    </row>
    <row r="8" spans="1:27" ht="14.25" customHeight="1">
      <c r="A8" s="26" t="str">
        <f>IF('Original questions and answers'!AL8=0,'Adapted questions and answers'!F8,'Adapted questions and answers'!F8&amp;" (ADAPTED)")</f>
        <v>A7: Are disputes and legal proceedings customary in the operative markets?</v>
      </c>
      <c r="B8" s="58" t="s">
        <v>98</v>
      </c>
      <c r="C8" s="59" t="s">
        <v>472</v>
      </c>
      <c r="D8" s="59" t="s">
        <v>473</v>
      </c>
      <c r="E8" s="59" t="s">
        <v>39</v>
      </c>
      <c r="F8" s="59" t="s">
        <v>39</v>
      </c>
      <c r="G8" s="59" t="s">
        <v>39</v>
      </c>
      <c r="H8" s="59" t="s">
        <v>39</v>
      </c>
      <c r="I8" s="59" t="s">
        <v>39</v>
      </c>
      <c r="J8" s="59" t="s">
        <v>39</v>
      </c>
      <c r="K8" s="59" t="s">
        <v>39</v>
      </c>
      <c r="L8" s="59" t="s">
        <v>39</v>
      </c>
      <c r="M8" s="59" t="s">
        <v>39</v>
      </c>
      <c r="N8" s="59" t="s">
        <v>39</v>
      </c>
      <c r="O8" s="59" t="s">
        <v>39</v>
      </c>
      <c r="P8" s="59" t="s">
        <v>39</v>
      </c>
      <c r="Q8" s="59" t="s">
        <v>39</v>
      </c>
      <c r="R8" s="59" t="s">
        <v>39</v>
      </c>
      <c r="S8" s="59" t="s">
        <v>39</v>
      </c>
      <c r="T8" s="59" t="s">
        <v>39</v>
      </c>
      <c r="U8" s="59" t="s">
        <v>39</v>
      </c>
      <c r="V8" s="59" t="s">
        <v>39</v>
      </c>
      <c r="W8" s="59" t="s">
        <v>39</v>
      </c>
      <c r="X8" s="59" t="s">
        <v>39</v>
      </c>
      <c r="Y8" s="59" t="s">
        <v>39</v>
      </c>
      <c r="Z8" s="59" t="s">
        <v>39</v>
      </c>
      <c r="AA8" s="59" t="s">
        <v>39</v>
      </c>
    </row>
    <row r="9" spans="1:27" ht="14.25" customHeight="1">
      <c r="A9" s="26" t="str">
        <f>IF('Original questions and answers'!AL9=0,'Adapted questions and answers'!F9,'Adapted questions and answers'!F9&amp;" (ADAPTED)")</f>
        <v>A8: Does the company have the means to enforce patent rights?</v>
      </c>
      <c r="B9" s="58" t="s">
        <v>108</v>
      </c>
      <c r="C9" s="59" t="s">
        <v>474</v>
      </c>
      <c r="D9" s="59" t="s">
        <v>475</v>
      </c>
      <c r="E9" s="59" t="s">
        <v>39</v>
      </c>
      <c r="F9" s="59" t="s">
        <v>39</v>
      </c>
      <c r="G9" s="59" t="s">
        <v>39</v>
      </c>
      <c r="H9" s="59" t="s">
        <v>39</v>
      </c>
      <c r="I9" s="59" t="s">
        <v>39</v>
      </c>
      <c r="J9" s="59" t="s">
        <v>39</v>
      </c>
      <c r="K9" s="59" t="s">
        <v>39</v>
      </c>
      <c r="L9" s="59" t="s">
        <v>39</v>
      </c>
      <c r="M9" s="59" t="s">
        <v>39</v>
      </c>
      <c r="N9" s="59" t="s">
        <v>39</v>
      </c>
      <c r="O9" s="59" t="s">
        <v>39</v>
      </c>
      <c r="P9" s="59" t="s">
        <v>39</v>
      </c>
      <c r="Q9" s="59" t="s">
        <v>39</v>
      </c>
      <c r="R9" s="59" t="s">
        <v>39</v>
      </c>
      <c r="S9" s="59" t="s">
        <v>39</v>
      </c>
      <c r="T9" s="59" t="s">
        <v>39</v>
      </c>
      <c r="U9" s="59" t="s">
        <v>39</v>
      </c>
      <c r="V9" s="59" t="s">
        <v>39</v>
      </c>
      <c r="W9" s="59" t="s">
        <v>39</v>
      </c>
      <c r="X9" s="59" t="s">
        <v>39</v>
      </c>
      <c r="Y9" s="59" t="s">
        <v>39</v>
      </c>
      <c r="Z9" s="59" t="s">
        <v>39</v>
      </c>
      <c r="AA9" s="59" t="s">
        <v>39</v>
      </c>
    </row>
    <row r="10" spans="1:27" ht="14.25" customHeight="1">
      <c r="A10" s="4"/>
      <c r="B10" s="4"/>
    </row>
    <row r="11" spans="1:27" ht="14.25" customHeight="1">
      <c r="A11" s="216" t="s">
        <v>476</v>
      </c>
      <c r="B11" s="217"/>
      <c r="C11" s="11" t="str">
        <f t="shared" ref="C11:AA11" si="0">"Enter comment relating to "&amp;C1&amp;" below:"</f>
        <v>Enter comment relating to Patent 1 below:</v>
      </c>
      <c r="D11" s="11" t="str">
        <f t="shared" si="0"/>
        <v>Enter comment relating to Patent 2 below:</v>
      </c>
      <c r="E11" s="11" t="str">
        <f t="shared" si="0"/>
        <v>Enter comment relating to Patent 3 below:</v>
      </c>
      <c r="F11" s="11" t="str">
        <f t="shared" si="0"/>
        <v>Enter comment relating to Patent 4 below:</v>
      </c>
      <c r="G11" s="11" t="str">
        <f t="shared" si="0"/>
        <v>Enter comment relating to Patent 5 below:</v>
      </c>
      <c r="H11" s="11" t="str">
        <f t="shared" si="0"/>
        <v>Enter comment relating to Patent 6 below:</v>
      </c>
      <c r="I11" s="11" t="str">
        <f t="shared" si="0"/>
        <v>Enter comment relating to Patent 7 below:</v>
      </c>
      <c r="J11" s="11" t="str">
        <f t="shared" si="0"/>
        <v>Enter comment relating to Patent 8 below:</v>
      </c>
      <c r="K11" s="11" t="str">
        <f t="shared" si="0"/>
        <v>Enter comment relating to Patent 9 below:</v>
      </c>
      <c r="L11" s="11" t="str">
        <f t="shared" si="0"/>
        <v>Enter comment relating to Patent 10 below:</v>
      </c>
      <c r="M11" s="11" t="str">
        <f t="shared" si="0"/>
        <v>Enter comment relating to Patent 11 below:</v>
      </c>
      <c r="N11" s="11" t="str">
        <f t="shared" si="0"/>
        <v>Enter comment relating to Patent 12 below:</v>
      </c>
      <c r="O11" s="11" t="str">
        <f t="shared" si="0"/>
        <v>Enter comment relating to Patent 13 below:</v>
      </c>
      <c r="P11" s="11" t="str">
        <f t="shared" si="0"/>
        <v>Enter comment relating to Patent 14 below:</v>
      </c>
      <c r="Q11" s="11" t="str">
        <f t="shared" si="0"/>
        <v>Enter comment relating to Patent 15 below:</v>
      </c>
      <c r="R11" s="11" t="str">
        <f t="shared" si="0"/>
        <v>Enter comment relating to Patent 16 below:</v>
      </c>
      <c r="S11" s="11" t="str">
        <f t="shared" si="0"/>
        <v>Enter comment relating to Patent 17 below:</v>
      </c>
      <c r="T11" s="11" t="str">
        <f t="shared" si="0"/>
        <v>Enter comment relating to Patent 18 below:</v>
      </c>
      <c r="U11" s="11" t="str">
        <f t="shared" si="0"/>
        <v>Enter comment relating to Patent 19 below:</v>
      </c>
      <c r="V11" s="11" t="str">
        <f t="shared" si="0"/>
        <v>Enter comment relating to Patent 20 below:</v>
      </c>
      <c r="W11" s="11" t="str">
        <f t="shared" si="0"/>
        <v>Enter comment relating to Patent 21 below:</v>
      </c>
      <c r="X11" s="11" t="str">
        <f t="shared" si="0"/>
        <v>Enter comment relating to Patent 22 below:</v>
      </c>
      <c r="Y11" s="11" t="str">
        <f t="shared" si="0"/>
        <v>Enter comment relating to Patent 23 below:</v>
      </c>
      <c r="Z11" s="11" t="str">
        <f t="shared" si="0"/>
        <v>Enter comment relating to Patent 24 below:</v>
      </c>
      <c r="AA11" s="12" t="str">
        <f t="shared" si="0"/>
        <v>Enter comment relating to Patent 25 below:</v>
      </c>
    </row>
    <row r="12" spans="1:27" ht="14.4">
      <c r="A12" s="214" t="str">
        <f>A2</f>
        <v>A1: What is the status of the patent?</v>
      </c>
      <c r="B12" s="215"/>
      <c r="C12" s="126"/>
      <c r="D12" s="179"/>
      <c r="E12" s="179" t="s">
        <v>477</v>
      </c>
      <c r="F12" s="127"/>
      <c r="G12" s="127"/>
      <c r="H12" s="127"/>
      <c r="I12" s="127"/>
      <c r="J12" s="127"/>
      <c r="K12" s="127"/>
      <c r="L12" s="127"/>
      <c r="M12" s="127"/>
      <c r="N12" s="127"/>
      <c r="O12" s="127"/>
      <c r="P12" s="127"/>
      <c r="Q12" s="127"/>
      <c r="R12" s="127"/>
      <c r="S12" s="127"/>
      <c r="T12" s="127"/>
      <c r="U12" s="127"/>
      <c r="V12" s="127"/>
      <c r="W12" s="127"/>
      <c r="X12" s="127"/>
      <c r="Y12" s="127"/>
      <c r="Z12" s="127"/>
      <c r="AA12" s="127"/>
    </row>
    <row r="13" spans="1:27" ht="14.4">
      <c r="A13" s="214" t="str">
        <f t="shared" ref="A13:A19" si="1">A3</f>
        <v>A2: What is the patent's legal position of strength?</v>
      </c>
      <c r="B13" s="215"/>
      <c r="C13" s="126"/>
      <c r="D13" s="126" t="s">
        <v>478</v>
      </c>
      <c r="E13" s="179" t="s">
        <v>478</v>
      </c>
      <c r="F13" s="127"/>
      <c r="G13" s="127"/>
      <c r="H13" s="127"/>
      <c r="I13" s="127"/>
      <c r="J13" s="127"/>
      <c r="K13" s="127"/>
      <c r="L13" s="127"/>
      <c r="M13" s="127"/>
      <c r="N13" s="127"/>
      <c r="O13" s="127"/>
      <c r="P13" s="127"/>
      <c r="Q13" s="127"/>
      <c r="R13" s="127"/>
      <c r="S13" s="127"/>
      <c r="T13" s="127"/>
      <c r="U13" s="127"/>
      <c r="V13" s="127"/>
      <c r="W13" s="127"/>
      <c r="X13" s="127"/>
      <c r="Y13" s="127"/>
      <c r="Z13" s="127"/>
      <c r="AA13" s="127"/>
    </row>
    <row r="14" spans="1:27" ht="14.4">
      <c r="A14" s="214" t="str">
        <f t="shared" si="1"/>
        <v>A3: For how long is the patent still valid?</v>
      </c>
      <c r="B14" s="215"/>
      <c r="C14" s="126"/>
      <c r="D14" s="127"/>
      <c r="E14" s="127"/>
      <c r="F14" s="127"/>
      <c r="G14" s="127"/>
      <c r="H14" s="127"/>
      <c r="I14" s="127"/>
      <c r="J14" s="127"/>
      <c r="K14" s="127"/>
      <c r="L14" s="127"/>
      <c r="M14" s="127"/>
      <c r="N14" s="127"/>
      <c r="O14" s="127"/>
      <c r="P14" s="127"/>
      <c r="Q14" s="127"/>
      <c r="R14" s="127"/>
      <c r="S14" s="127"/>
      <c r="T14" s="127"/>
      <c r="U14" s="127"/>
      <c r="V14" s="127"/>
      <c r="W14" s="127"/>
      <c r="X14" s="127"/>
      <c r="Y14" s="127"/>
      <c r="Z14" s="127"/>
      <c r="AA14" s="127"/>
    </row>
    <row r="15" spans="1:27" ht="14.4">
      <c r="A15" s="214" t="str">
        <f t="shared" si="1"/>
        <v>A4: How broad and comprehensive are the patent claims?</v>
      </c>
      <c r="B15" s="215"/>
      <c r="C15" s="126"/>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row>
    <row r="16" spans="1:27" ht="14.4">
      <c r="A16" s="214" t="str">
        <f t="shared" si="1"/>
        <v>A5: Does the patent's geographical coverage include the relevant markets?</v>
      </c>
      <c r="B16" s="215"/>
      <c r="C16" s="126"/>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row>
    <row r="17" spans="1:27" ht="14.4">
      <c r="A17" s="214" t="str">
        <f t="shared" si="1"/>
        <v>A6: Are patents monitored to identify infringements?</v>
      </c>
      <c r="B17" s="215"/>
      <c r="C17" s="126"/>
      <c r="D17" s="127" t="s">
        <v>478</v>
      </c>
      <c r="E17" s="127"/>
      <c r="F17" s="127"/>
      <c r="G17" s="127"/>
      <c r="H17" s="127"/>
      <c r="I17" s="127"/>
      <c r="J17" s="127"/>
      <c r="K17" s="127"/>
      <c r="L17" s="127"/>
      <c r="M17" s="127"/>
      <c r="N17" s="127"/>
      <c r="O17" s="127"/>
      <c r="P17" s="127"/>
      <c r="Q17" s="127"/>
      <c r="R17" s="127"/>
      <c r="S17" s="127"/>
      <c r="T17" s="127"/>
      <c r="U17" s="127"/>
      <c r="V17" s="127"/>
      <c r="W17" s="127"/>
      <c r="X17" s="127"/>
      <c r="Y17" s="127"/>
      <c r="Z17" s="127"/>
      <c r="AA17" s="127"/>
    </row>
    <row r="18" spans="1:27" ht="14.4">
      <c r="A18" s="214" t="str">
        <f t="shared" si="1"/>
        <v>A7: Are disputes and legal proceedings customary in the operative markets?</v>
      </c>
      <c r="B18" s="215"/>
      <c r="C18" s="126"/>
      <c r="D18" s="127"/>
      <c r="E18" s="127"/>
      <c r="F18" s="127"/>
      <c r="G18" s="127"/>
      <c r="H18" s="127"/>
      <c r="I18" s="127"/>
      <c r="J18" s="127"/>
      <c r="K18" s="127"/>
      <c r="L18" s="127"/>
      <c r="M18" s="127"/>
      <c r="N18" s="127"/>
      <c r="O18" s="127"/>
      <c r="P18" s="127"/>
      <c r="Q18" s="127"/>
      <c r="R18" s="127"/>
      <c r="S18" s="127"/>
      <c r="T18" s="127"/>
      <c r="U18" s="127"/>
      <c r="V18" s="127"/>
      <c r="W18" s="127"/>
      <c r="X18" s="127"/>
      <c r="Y18" s="127"/>
      <c r="Z18" s="127"/>
      <c r="AA18" s="127"/>
    </row>
    <row r="19" spans="1:27" ht="14.4">
      <c r="A19" s="214" t="str">
        <f t="shared" si="1"/>
        <v>A8: Does the company have the means to enforce patent rights?</v>
      </c>
      <c r="B19" s="215"/>
      <c r="C19" s="126"/>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row>
    <row r="20" spans="1:27" ht="14.25" customHeight="1"/>
    <row r="21" spans="1:27" ht="14.25" customHeight="1">
      <c r="A21" s="22" t="s">
        <v>479</v>
      </c>
      <c r="B21" s="22" t="s">
        <v>435</v>
      </c>
      <c r="C21" s="22" t="s">
        <v>480</v>
      </c>
      <c r="D21" s="22" t="s">
        <v>481</v>
      </c>
      <c r="E21" s="22" t="s">
        <v>482</v>
      </c>
      <c r="F21" s="22" t="s">
        <v>483</v>
      </c>
      <c r="G21" s="22" t="s">
        <v>484</v>
      </c>
      <c r="H21" s="107" t="s">
        <v>485</v>
      </c>
      <c r="I21" s="107" t="s">
        <v>486</v>
      </c>
    </row>
    <row r="22" spans="1:27" ht="14.4">
      <c r="A22" s="180" t="s">
        <v>36</v>
      </c>
      <c r="B22" s="180" t="s">
        <v>37</v>
      </c>
      <c r="C22" s="181" t="s">
        <v>40</v>
      </c>
      <c r="D22" s="47" t="s">
        <v>41</v>
      </c>
      <c r="E22" s="49" t="s">
        <v>42</v>
      </c>
      <c r="F22" s="50" t="s">
        <v>43</v>
      </c>
      <c r="G22" s="51" t="s">
        <v>44</v>
      </c>
      <c r="H22" s="182" t="s">
        <v>487</v>
      </c>
      <c r="I22" s="134" t="s">
        <v>488</v>
      </c>
    </row>
    <row r="23" spans="1:27" ht="14.25" customHeight="1">
      <c r="A23" s="18" t="s">
        <v>47</v>
      </c>
      <c r="B23" s="180" t="s">
        <v>48</v>
      </c>
      <c r="C23" s="181" t="s">
        <v>50</v>
      </c>
      <c r="D23" s="48" t="s">
        <v>51</v>
      </c>
      <c r="E23" s="49" t="s">
        <v>52</v>
      </c>
      <c r="F23" s="50" t="s">
        <v>53</v>
      </c>
      <c r="G23" s="51" t="s">
        <v>54</v>
      </c>
      <c r="H23" s="134" t="s">
        <v>487</v>
      </c>
      <c r="I23" s="134" t="s">
        <v>488</v>
      </c>
    </row>
    <row r="24" spans="1:27" ht="14.25" customHeight="1">
      <c r="A24" s="18" t="s">
        <v>57</v>
      </c>
      <c r="B24" s="18" t="s">
        <v>58</v>
      </c>
      <c r="C24" s="46" t="s">
        <v>60</v>
      </c>
      <c r="D24" s="47" t="s">
        <v>61</v>
      </c>
      <c r="E24" s="183" t="s">
        <v>62</v>
      </c>
      <c r="F24" s="50" t="s">
        <v>63</v>
      </c>
      <c r="G24" s="51" t="s">
        <v>64</v>
      </c>
      <c r="H24" s="134" t="s">
        <v>487</v>
      </c>
      <c r="I24" s="135" t="s">
        <v>487</v>
      </c>
    </row>
    <row r="25" spans="1:27" ht="14.25" customHeight="1">
      <c r="A25" s="180" t="s">
        <v>67</v>
      </c>
      <c r="B25" s="18" t="s">
        <v>68</v>
      </c>
      <c r="C25" s="46" t="s">
        <v>70</v>
      </c>
      <c r="D25" s="184" t="s">
        <v>71</v>
      </c>
      <c r="E25" s="49" t="s">
        <v>72</v>
      </c>
      <c r="F25" s="185" t="s">
        <v>73</v>
      </c>
      <c r="G25" s="51" t="s">
        <v>74</v>
      </c>
      <c r="H25" s="135" t="s">
        <v>488</v>
      </c>
      <c r="I25" s="135" t="s">
        <v>487</v>
      </c>
    </row>
    <row r="26" spans="1:27" ht="14.25" customHeight="1">
      <c r="A26" s="18" t="s">
        <v>77</v>
      </c>
      <c r="B26" s="18" t="s">
        <v>78</v>
      </c>
      <c r="C26" s="181" t="s">
        <v>80</v>
      </c>
      <c r="D26" s="47" t="s">
        <v>81</v>
      </c>
      <c r="E26" s="49" t="s">
        <v>82</v>
      </c>
      <c r="F26" s="50" t="s">
        <v>83</v>
      </c>
      <c r="G26" s="51" t="s">
        <v>84</v>
      </c>
      <c r="H26" s="135" t="s">
        <v>487</v>
      </c>
      <c r="I26" s="135" t="s">
        <v>487</v>
      </c>
    </row>
    <row r="27" spans="1:27" ht="14.25" customHeight="1">
      <c r="A27" s="18" t="s">
        <v>87</v>
      </c>
      <c r="B27" s="18" t="s">
        <v>88</v>
      </c>
      <c r="C27" s="46" t="s">
        <v>90</v>
      </c>
      <c r="D27" s="47" t="s">
        <v>91</v>
      </c>
      <c r="E27" s="49" t="s">
        <v>92</v>
      </c>
      <c r="F27" s="50" t="s">
        <v>93</v>
      </c>
      <c r="G27" s="51" t="s">
        <v>94</v>
      </c>
      <c r="H27" s="135" t="s">
        <v>487</v>
      </c>
      <c r="I27" s="135" t="s">
        <v>488</v>
      </c>
    </row>
    <row r="28" spans="1:27" ht="14.25" customHeight="1">
      <c r="A28" s="18" t="s">
        <v>97</v>
      </c>
      <c r="B28" s="180" t="s">
        <v>98</v>
      </c>
      <c r="C28" s="46" t="s">
        <v>100</v>
      </c>
      <c r="D28" s="184" t="s">
        <v>101</v>
      </c>
      <c r="E28" s="49" t="s">
        <v>102</v>
      </c>
      <c r="F28" s="50" t="s">
        <v>103</v>
      </c>
      <c r="G28" s="51" t="s">
        <v>104</v>
      </c>
      <c r="H28" s="135" t="s">
        <v>487</v>
      </c>
      <c r="I28" s="135" t="s">
        <v>488</v>
      </c>
    </row>
    <row r="29" spans="1:27" ht="14.25" customHeight="1">
      <c r="A29" s="18" t="s">
        <v>107</v>
      </c>
      <c r="B29" s="18" t="s">
        <v>108</v>
      </c>
      <c r="C29" s="181" t="s">
        <v>110</v>
      </c>
      <c r="D29" s="47" t="s">
        <v>111</v>
      </c>
      <c r="E29" s="49" t="s">
        <v>112</v>
      </c>
      <c r="F29" s="50" t="s">
        <v>113</v>
      </c>
      <c r="G29" s="51" t="s">
        <v>114</v>
      </c>
      <c r="H29" s="135" t="s">
        <v>487</v>
      </c>
      <c r="I29" s="135" t="s">
        <v>488</v>
      </c>
    </row>
    <row r="30" spans="1:27" ht="14.25" customHeight="1" thickBot="1"/>
    <row r="31" spans="1:27" ht="14.25" customHeight="1" thickBot="1">
      <c r="A31" s="186" t="s">
        <v>489</v>
      </c>
      <c r="B31" s="186"/>
      <c r="C31" s="98"/>
      <c r="D31" s="97"/>
      <c r="E31" s="97"/>
      <c r="F31" s="98"/>
      <c r="G31" s="97"/>
      <c r="H31" s="97"/>
      <c r="I31" s="97"/>
      <c r="J31" s="97"/>
      <c r="K31" s="97"/>
      <c r="L31" s="97"/>
      <c r="M31" s="97"/>
      <c r="N31" s="97"/>
      <c r="O31" s="97"/>
      <c r="P31" s="97"/>
      <c r="Q31" s="97"/>
      <c r="R31" s="97"/>
      <c r="S31" s="97"/>
      <c r="T31" s="97"/>
      <c r="U31" s="97"/>
      <c r="V31" s="97"/>
      <c r="W31" s="97"/>
      <c r="X31" s="97"/>
      <c r="Y31" s="97"/>
      <c r="Z31" s="97"/>
      <c r="AA31" s="97"/>
    </row>
    <row r="32" spans="1:27" ht="7.95" customHeight="1"/>
    <row r="33" spans="1:3" ht="14.25" customHeight="1">
      <c r="A33" s="176" t="s">
        <v>490</v>
      </c>
    </row>
    <row r="34" spans="1:3" ht="6.6" customHeight="1" thickBot="1">
      <c r="C34" s="106"/>
    </row>
    <row r="35" spans="1:3" ht="14.25" customHeight="1" thickBot="1">
      <c r="A35" s="112" t="s">
        <v>491</v>
      </c>
      <c r="B35" s="113" t="s">
        <v>492</v>
      </c>
      <c r="C35" s="106"/>
    </row>
    <row r="36" spans="1:3" ht="14.25" customHeight="1">
      <c r="B36" s="109"/>
      <c r="C36" s="106"/>
    </row>
    <row r="37" spans="1:3" ht="14.25" customHeight="1">
      <c r="C37" s="106"/>
    </row>
    <row r="38" spans="1:3" ht="14.25" customHeight="1">
      <c r="C38" s="106"/>
    </row>
    <row r="39" spans="1:3" ht="14.25" customHeight="1">
      <c r="C39" s="106" t="str">
        <f t="shared" ref="C39:C43" si="2">IF(C15&lt;&gt;"",CHAR(13)&amp;LEFT(A5,4)&amp;C15,"")</f>
        <v/>
      </c>
    </row>
    <row r="40" spans="1:3" ht="14.25" customHeight="1">
      <c r="C40" s="106" t="str">
        <f t="shared" si="2"/>
        <v/>
      </c>
    </row>
    <row r="41" spans="1:3" ht="14.25" customHeight="1">
      <c r="C41" s="106" t="str">
        <f t="shared" si="2"/>
        <v/>
      </c>
    </row>
    <row r="42" spans="1:3" ht="14.25" customHeight="1">
      <c r="C42" s="106" t="str">
        <f t="shared" si="2"/>
        <v/>
      </c>
    </row>
    <row r="43" spans="1:3" ht="14.25" customHeight="1">
      <c r="C43" s="106" t="str">
        <f t="shared" si="2"/>
        <v/>
      </c>
    </row>
    <row r="44" spans="1:3" ht="14.25" customHeight="1">
      <c r="C44" s="106"/>
    </row>
    <row r="45" spans="1:3" ht="14.25" customHeight="1">
      <c r="C45" s="106"/>
    </row>
    <row r="46" spans="1:3" ht="14.25" customHeight="1">
      <c r="C46" s="106"/>
    </row>
    <row r="47" spans="1:3" ht="14.25" customHeight="1">
      <c r="C47" s="106"/>
    </row>
    <row r="48" spans="1:3"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sheetProtection algorithmName="SHA-512" hashValue="ZDMz8886PsV2rFQJd6jrsJ4ElsIAAg78TY2eP48IaGdsSus8r+NYpsH+ybBx+3kDeZpUFw7xaELZIvN8Ch2WYQ==" saltValue="xOJrvLxlvabhywmkDQh22Q==" spinCount="100000" sheet="1" formatCells="0" formatColumns="0" formatRows="0"/>
  <protectedRanges>
    <protectedRange sqref="C31:AA31" name="date"/>
    <protectedRange sqref="A22:G29 H22" name="Adaptation"/>
    <protectedRange sqref="C12:AA19" name="Comments"/>
    <protectedRange sqref="C1:AA1" name="Names patents"/>
  </protectedRanges>
  <mergeCells count="9">
    <mergeCell ref="A17:B17"/>
    <mergeCell ref="A18:B18"/>
    <mergeCell ref="A19:B19"/>
    <mergeCell ref="A11:B11"/>
    <mergeCell ref="A12:B12"/>
    <mergeCell ref="A13:B13"/>
    <mergeCell ref="A14:B14"/>
    <mergeCell ref="A15:B15"/>
    <mergeCell ref="A16:B16"/>
  </mergeCells>
  <phoneticPr fontId="22" type="noConversion"/>
  <conditionalFormatting sqref="A1:B19">
    <cfRule type="containsText" dxfId="317" priority="22" operator="containsText" text="(ADAPTED)">
      <formula>NOT(ISERROR(SEARCH("(ADAPTED)",A1)))</formula>
    </cfRule>
  </conditionalFormatting>
  <dataValidations xWindow="1322" yWindow="414" count="4">
    <dataValidation type="list" operator="equal" allowBlank="1" showInputMessage="1" showErrorMessage="1" promptTitle="Risk factor" prompt="Please select whether this assessment factor is a risk factor or not" sqref="H22:H29" xr:uid="{67136FCB-9031-4A4C-91DF-9C1191612C5A}">
      <formula1>"yes,no"</formula1>
    </dataValidation>
    <dataValidation type="list" allowBlank="1" showInputMessage="1" showErrorMessage="1" promptTitle="Opportunity factor" prompt="Please select wheter this assessment factor is an opportunity factor or not" sqref="I23:I29" xr:uid="{005CB957-B1E3-4524-A7B2-830C46C79DDE}">
      <formula1>"yes,no"</formula1>
    </dataValidation>
    <dataValidation type="list" allowBlank="1" showInputMessage="1" showErrorMessage="1" promptTitle="Opportunity factor" prompt="Please select whether this assessment factor is an opportunity factor or not" sqref="I22" xr:uid="{ED8B80CC-E069-40EC-A665-42A1025CA6BD}">
      <formula1>"yes,no"</formula1>
    </dataValidation>
    <dataValidation allowBlank="1" showInputMessage="1" showErrorMessage="1" prompt="Please enter the name of the patent here and select the best matching answer below. _x000a__x000a_The patents 1 and 2 and their evaluations are added for demonstration purposes. They may be hidden in the output diagrams or their content may be changed." sqref="E1" xr:uid="{FED08674-3152-4D33-B3C4-1BF2DE045545}"/>
  </dataValidations>
  <hyperlinks>
    <hyperlink ref="A35" location="'B. Technology'!A1" display="B. Technology" xr:uid="{AEBE99C1-C52D-43E1-8C4F-38C74393DD28}"/>
    <hyperlink ref="B35" location="'B. Technology'!A1" display="B. Technology" xr:uid="{8A0022CB-4063-47D5-BD7B-F4256A7112D9}"/>
  </hyperlinks>
  <pageMargins left="0.70866141732283472" right="0.70866141732283472" top="0.74803149606299213" bottom="0.74803149606299213" header="0" footer="0"/>
  <pageSetup paperSize="9" fitToWidth="0" orientation="landscape" cellComments="atEnd" r:id="rId1"/>
  <legacyDrawing r:id="rId2"/>
  <extLst>
    <ext xmlns:x14="http://schemas.microsoft.com/office/spreadsheetml/2009/9/main" uri="{78C0D931-6437-407d-A8EE-F0AAD7539E65}">
      <x14:conditionalFormattings>
        <x14:conditionalFormatting xmlns:xm="http://schemas.microsoft.com/office/excel/2006/main">
          <x14:cfRule type="expression" priority="12" id="{8E52D216-5886-44A8-8268-4BFBB80C535A}">
            <xm:f>'Original questions and answers'!AE2=1</xm:f>
            <x14:dxf>
              <fill>
                <patternFill>
                  <bgColor theme="6" tint="0.59996337778862885"/>
                </patternFill>
              </fill>
            </x14:dxf>
          </x14:cfRule>
          <xm:sqref>A22:B29</xm:sqref>
        </x14:conditionalFormatting>
        <x14:conditionalFormatting xmlns:xm="http://schemas.microsoft.com/office/excel/2006/main">
          <x14:cfRule type="expression" priority="2" id="{E4C59BBE-9D69-4FE9-8479-453C256BFBA8}">
            <xm:f>'Original questions and answers'!AG2=1</xm:f>
            <x14:dxf>
              <font>
                <b val="0"/>
                <i/>
              </font>
            </x14:dxf>
          </x14:cfRule>
          <xm:sqref>C22:G29</xm:sqref>
        </x14:conditionalFormatting>
        <x14:conditionalFormatting xmlns:xm="http://schemas.microsoft.com/office/excel/2006/main">
          <x14:cfRule type="expression" priority="3" id="{00000000-000E-0000-0200-000001000000}">
            <xm:f>Points!C4=5</xm:f>
            <x14:dxf>
              <font>
                <color rgb="FFFFFFFF"/>
              </font>
              <fill>
                <patternFill>
                  <bgColor theme="5" tint="-0.24994659260841701"/>
                </patternFill>
              </fill>
            </x14:dxf>
          </x14:cfRule>
          <x14:cfRule type="expression" priority="4" id="{00000000-000E-0000-0200-000002000000}">
            <xm:f>Points!C4=4</xm:f>
            <x14:dxf>
              <fill>
                <patternFill>
                  <bgColor theme="5" tint="0.39994506668294322"/>
                </patternFill>
              </fill>
            </x14:dxf>
          </x14:cfRule>
          <x14:cfRule type="expression" priority="5" id="{00000000-000E-0000-0200-000003000000}">
            <xm:f>Points!C4=3</xm:f>
            <x14:dxf>
              <fill>
                <patternFill>
                  <bgColor theme="5" tint="0.59996337778862885"/>
                </patternFill>
              </fill>
            </x14:dxf>
          </x14:cfRule>
          <x14:cfRule type="expression" priority="6" id="{00000000-000E-0000-0200-000004000000}">
            <xm:f>Points!C4=2</xm:f>
            <x14:dxf>
              <fill>
                <patternFill>
                  <bgColor theme="5" tint="0.79998168889431442"/>
                </patternFill>
              </fill>
            </x14:dxf>
          </x14:cfRule>
          <x14:cfRule type="expression" priority="7" id="{00000000-000E-0000-0200-000005000000}">
            <xm:f>Points!C4=1</xm:f>
            <x14:dxf>
              <fill>
                <patternFill patternType="none">
                  <bgColor auto="1"/>
                </patternFill>
              </fill>
            </x14:dxf>
          </x14:cfRule>
          <x14:cfRule type="containsText" priority="8" operator="containsText" id="{17035F09-3035-4743-AB42-D7FEC8DE356F}">
            <xm:f>NOT(ISERROR(SEARCH("Select answer",C2)))</xm:f>
            <xm:f>"Select answer"</xm:f>
            <x14:dxf>
              <font>
                <color theme="3" tint="0.39994506668294322"/>
              </font>
              <fill>
                <patternFill patternType="solid">
                  <bgColor theme="0" tint="0.79998168889431442"/>
                </patternFill>
              </fill>
            </x14:dxf>
          </x14:cfRule>
          <xm:sqref>C2:AA9</xm:sqref>
        </x14:conditionalFormatting>
        <x14:conditionalFormatting xmlns:xm="http://schemas.microsoft.com/office/excel/2006/main">
          <x14:cfRule type="expression" priority="1" id="{2D9F533C-E41D-4E84-A781-A92C690C7939}">
            <xm:f>'Original questions and answers'!AM2=1</xm:f>
            <x14:dxf>
              <fill>
                <patternFill>
                  <bgColor theme="6" tint="0.59996337778862885"/>
                </patternFill>
              </fill>
            </x14:dxf>
          </x14:cfRule>
          <xm:sqref>H22:I29</xm:sqref>
        </x14:conditionalFormatting>
      </x14:conditionalFormattings>
    </ext>
    <ext xmlns:x14="http://schemas.microsoft.com/office/spreadsheetml/2009/9/main" uri="{CCE6A557-97BC-4b89-ADB6-D9C93CAAB3DF}">
      <x14:dataValidations xmlns:xm="http://schemas.microsoft.com/office/excel/2006/main" xWindow="1322" yWindow="414" count="1">
        <x14:dataValidation type="list" showErrorMessage="1" xr:uid="{893FCD9E-1AD2-4685-BCEB-4A455191E11A}">
          <x14:formula1>
            <xm:f>'Adapted questions and answers'!$I2:$N2</xm:f>
          </x14:formula1>
          <xm:sqref>C2:AA9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C4DB6-3E64-4C72-B9A3-BFACF9E084C5}">
  <sheetPr>
    <tabColor theme="5"/>
    <pageSetUpPr fitToPage="1"/>
  </sheetPr>
  <dimension ref="A1:AA1000"/>
  <sheetViews>
    <sheetView tabSelected="1" zoomScale="94" zoomScaleNormal="80" workbookViewId="0">
      <pane xSplit="2" ySplit="1" topLeftCell="C2" activePane="bottomRight" state="frozen"/>
      <selection pane="topRight" activeCell="D14" sqref="D14"/>
      <selection pane="bottomLeft" activeCell="D14" sqref="D14"/>
      <selection pane="bottomRight" activeCell="B22" sqref="B22"/>
    </sheetView>
  </sheetViews>
  <sheetFormatPr defaultColWidth="14.44140625" defaultRowHeight="15" customHeight="1"/>
  <cols>
    <col min="1" max="1" width="62.109375" customWidth="1"/>
    <col min="2" max="2" width="91.44140625" customWidth="1"/>
    <col min="3" max="11" width="38.33203125" bestFit="1" customWidth="1"/>
    <col min="12" max="12" width="39.33203125" bestFit="1" customWidth="1"/>
    <col min="13" max="13" width="39.33203125" customWidth="1"/>
    <col min="14" max="27" width="39.33203125" hidden="1" customWidth="1"/>
    <col min="28" max="28" width="14.44140625" customWidth="1"/>
  </cols>
  <sheetData>
    <row r="1" spans="1:27" ht="14.25" customHeight="1">
      <c r="A1" s="24" t="s">
        <v>853</v>
      </c>
      <c r="B1" s="25" t="s">
        <v>855</v>
      </c>
      <c r="C1" s="27" t="s">
        <v>857</v>
      </c>
      <c r="D1" s="28" t="s">
        <v>859</v>
      </c>
      <c r="E1" s="29" t="s">
        <v>861</v>
      </c>
      <c r="F1" s="29" t="s">
        <v>863</v>
      </c>
      <c r="G1" s="29" t="s">
        <v>865</v>
      </c>
      <c r="H1" s="29" t="s">
        <v>867</v>
      </c>
      <c r="I1" s="29" t="s">
        <v>869</v>
      </c>
      <c r="J1" s="29" t="s">
        <v>871</v>
      </c>
      <c r="K1" s="29" t="s">
        <v>873</v>
      </c>
      <c r="L1" s="29" t="s">
        <v>875</v>
      </c>
      <c r="M1" s="29" t="s">
        <v>877</v>
      </c>
      <c r="N1" s="29" t="s">
        <v>879</v>
      </c>
      <c r="O1" s="29" t="s">
        <v>881</v>
      </c>
      <c r="P1" s="29" t="s">
        <v>883</v>
      </c>
      <c r="Q1" s="29" t="s">
        <v>885</v>
      </c>
      <c r="R1" s="29" t="s">
        <v>887</v>
      </c>
      <c r="S1" s="29" t="s">
        <v>889</v>
      </c>
      <c r="T1" s="29" t="s">
        <v>891</v>
      </c>
      <c r="U1" s="29" t="s">
        <v>893</v>
      </c>
      <c r="V1" s="29" t="s">
        <v>895</v>
      </c>
      <c r="W1" s="29" t="s">
        <v>897</v>
      </c>
      <c r="X1" s="29" t="s">
        <v>899</v>
      </c>
      <c r="Y1" s="29" t="s">
        <v>901</v>
      </c>
      <c r="Z1" s="29" t="s">
        <v>903</v>
      </c>
      <c r="AA1" s="29" t="s">
        <v>905</v>
      </c>
    </row>
    <row r="2" spans="1:27" ht="14.25" customHeight="1">
      <c r="A2" s="26" t="s">
        <v>907</v>
      </c>
      <c r="B2" s="58" t="s">
        <v>908</v>
      </c>
      <c r="C2" s="59" t="s">
        <v>909</v>
      </c>
      <c r="D2" s="59" t="s">
        <v>910</v>
      </c>
      <c r="E2" s="59" t="s">
        <v>912</v>
      </c>
      <c r="F2" s="59" t="s">
        <v>912</v>
      </c>
      <c r="G2" s="59" t="s">
        <v>912</v>
      </c>
      <c r="H2" s="59" t="s">
        <v>912</v>
      </c>
      <c r="I2" s="59" t="s">
        <v>912</v>
      </c>
      <c r="J2" s="59" t="s">
        <v>912</v>
      </c>
      <c r="K2" s="59" t="s">
        <v>912</v>
      </c>
      <c r="L2" s="59" t="s">
        <v>912</v>
      </c>
      <c r="M2" s="59" t="s">
        <v>912</v>
      </c>
      <c r="N2" s="59" t="s">
        <v>912</v>
      </c>
      <c r="O2" s="59" t="s">
        <v>912</v>
      </c>
      <c r="P2" s="59" t="s">
        <v>912</v>
      </c>
      <c r="Q2" s="59" t="s">
        <v>912</v>
      </c>
      <c r="R2" s="59" t="s">
        <v>912</v>
      </c>
      <c r="S2" s="59" t="s">
        <v>912</v>
      </c>
      <c r="T2" s="59" t="s">
        <v>912</v>
      </c>
      <c r="U2" s="59" t="s">
        <v>912</v>
      </c>
      <c r="V2" s="59" t="s">
        <v>912</v>
      </c>
      <c r="W2" s="59" t="s">
        <v>912</v>
      </c>
      <c r="X2" s="59" t="s">
        <v>912</v>
      </c>
      <c r="Y2" s="59" t="s">
        <v>912</v>
      </c>
      <c r="Z2" s="59" t="s">
        <v>912</v>
      </c>
      <c r="AA2" s="59" t="s">
        <v>912</v>
      </c>
    </row>
    <row r="3" spans="1:27" ht="14.25" customHeight="1">
      <c r="A3" s="26" t="s">
        <v>914</v>
      </c>
      <c r="B3" s="58" t="s">
        <v>915</v>
      </c>
      <c r="C3" s="59" t="s">
        <v>916</v>
      </c>
      <c r="D3" s="59" t="s">
        <v>917</v>
      </c>
      <c r="E3" s="59" t="s">
        <v>912</v>
      </c>
      <c r="F3" s="59" t="s">
        <v>912</v>
      </c>
      <c r="G3" s="59" t="s">
        <v>912</v>
      </c>
      <c r="H3" s="59" t="s">
        <v>912</v>
      </c>
      <c r="I3" s="59" t="s">
        <v>912</v>
      </c>
      <c r="J3" s="59" t="s">
        <v>912</v>
      </c>
      <c r="K3" s="59" t="s">
        <v>912</v>
      </c>
      <c r="L3" s="59" t="s">
        <v>912</v>
      </c>
      <c r="M3" s="59" t="s">
        <v>912</v>
      </c>
      <c r="N3" s="59" t="s">
        <v>912</v>
      </c>
      <c r="O3" s="59" t="s">
        <v>912</v>
      </c>
      <c r="P3" s="59" t="s">
        <v>912</v>
      </c>
      <c r="Q3" s="59" t="s">
        <v>912</v>
      </c>
      <c r="R3" s="59" t="s">
        <v>912</v>
      </c>
      <c r="S3" s="59" t="s">
        <v>912</v>
      </c>
      <c r="T3" s="59" t="s">
        <v>912</v>
      </c>
      <c r="U3" s="59" t="s">
        <v>912</v>
      </c>
      <c r="V3" s="59" t="s">
        <v>912</v>
      </c>
      <c r="W3" s="59" t="s">
        <v>912</v>
      </c>
      <c r="X3" s="59" t="s">
        <v>912</v>
      </c>
      <c r="Y3" s="59" t="s">
        <v>912</v>
      </c>
      <c r="Z3" s="59" t="s">
        <v>912</v>
      </c>
      <c r="AA3" s="59" t="s">
        <v>912</v>
      </c>
    </row>
    <row r="4" spans="1:27" ht="14.25" customHeight="1">
      <c r="A4" s="26" t="s">
        <v>919</v>
      </c>
      <c r="B4" s="58" t="s">
        <v>920</v>
      </c>
      <c r="C4" s="59" t="s">
        <v>921</v>
      </c>
      <c r="D4" s="59" t="s">
        <v>922</v>
      </c>
      <c r="E4" s="59" t="s">
        <v>912</v>
      </c>
      <c r="F4" s="59" t="s">
        <v>912</v>
      </c>
      <c r="G4" s="59" t="s">
        <v>912</v>
      </c>
      <c r="H4" s="59" t="s">
        <v>912</v>
      </c>
      <c r="I4" s="59" t="s">
        <v>912</v>
      </c>
      <c r="J4" s="59" t="s">
        <v>912</v>
      </c>
      <c r="K4" s="59" t="s">
        <v>912</v>
      </c>
      <c r="L4" s="59" t="s">
        <v>912</v>
      </c>
      <c r="M4" s="59" t="s">
        <v>912</v>
      </c>
      <c r="N4" s="59" t="s">
        <v>912</v>
      </c>
      <c r="O4" s="59" t="s">
        <v>912</v>
      </c>
      <c r="P4" s="59" t="s">
        <v>912</v>
      </c>
      <c r="Q4" s="59" t="s">
        <v>912</v>
      </c>
      <c r="R4" s="59" t="s">
        <v>912</v>
      </c>
      <c r="S4" s="59" t="s">
        <v>912</v>
      </c>
      <c r="T4" s="59" t="s">
        <v>912</v>
      </c>
      <c r="U4" s="59" t="s">
        <v>912</v>
      </c>
      <c r="V4" s="59" t="s">
        <v>912</v>
      </c>
      <c r="W4" s="59" t="s">
        <v>912</v>
      </c>
      <c r="X4" s="59" t="s">
        <v>912</v>
      </c>
      <c r="Y4" s="59" t="s">
        <v>912</v>
      </c>
      <c r="Z4" s="59" t="s">
        <v>912</v>
      </c>
      <c r="AA4" s="59" t="s">
        <v>912</v>
      </c>
    </row>
    <row r="5" spans="1:27" ht="14.25" customHeight="1">
      <c r="A5" s="26" t="s">
        <v>924</v>
      </c>
      <c r="B5" s="58" t="s">
        <v>925</v>
      </c>
      <c r="C5" s="59" t="s">
        <v>926</v>
      </c>
      <c r="D5" s="59" t="s">
        <v>926</v>
      </c>
      <c r="E5" s="59" t="s">
        <v>912</v>
      </c>
      <c r="F5" s="59" t="s">
        <v>912</v>
      </c>
      <c r="G5" s="59" t="s">
        <v>912</v>
      </c>
      <c r="H5" s="59" t="s">
        <v>912</v>
      </c>
      <c r="I5" s="59" t="s">
        <v>912</v>
      </c>
      <c r="J5" s="59" t="s">
        <v>912</v>
      </c>
      <c r="K5" s="59" t="s">
        <v>912</v>
      </c>
      <c r="L5" s="59" t="s">
        <v>912</v>
      </c>
      <c r="M5" s="59" t="s">
        <v>912</v>
      </c>
      <c r="N5" s="59" t="s">
        <v>912</v>
      </c>
      <c r="O5" s="59" t="s">
        <v>912</v>
      </c>
      <c r="P5" s="59" t="s">
        <v>912</v>
      </c>
      <c r="Q5" s="59" t="s">
        <v>912</v>
      </c>
      <c r="R5" s="59" t="s">
        <v>912</v>
      </c>
      <c r="S5" s="59" t="s">
        <v>912</v>
      </c>
      <c r="T5" s="59" t="s">
        <v>912</v>
      </c>
      <c r="U5" s="59" t="s">
        <v>912</v>
      </c>
      <c r="V5" s="59" t="s">
        <v>912</v>
      </c>
      <c r="W5" s="59" t="s">
        <v>912</v>
      </c>
      <c r="X5" s="59" t="s">
        <v>912</v>
      </c>
      <c r="Y5" s="59" t="s">
        <v>912</v>
      </c>
      <c r="Z5" s="59" t="s">
        <v>912</v>
      </c>
      <c r="AA5" s="59" t="s">
        <v>912</v>
      </c>
    </row>
    <row r="6" spans="1:27" ht="14.25" customHeight="1">
      <c r="A6" s="26" t="s">
        <v>928</v>
      </c>
      <c r="B6" s="58" t="s">
        <v>929</v>
      </c>
      <c r="C6" s="59" t="s">
        <v>930</v>
      </c>
      <c r="D6" s="59" t="s">
        <v>931</v>
      </c>
      <c r="E6" s="59" t="s">
        <v>912</v>
      </c>
      <c r="F6" s="59" t="s">
        <v>912</v>
      </c>
      <c r="G6" s="59" t="s">
        <v>912</v>
      </c>
      <c r="H6" s="59" t="s">
        <v>912</v>
      </c>
      <c r="I6" s="59" t="s">
        <v>912</v>
      </c>
      <c r="J6" s="59" t="s">
        <v>912</v>
      </c>
      <c r="K6" s="59" t="s">
        <v>912</v>
      </c>
      <c r="L6" s="59" t="s">
        <v>912</v>
      </c>
      <c r="M6" s="59" t="s">
        <v>912</v>
      </c>
      <c r="N6" s="59" t="s">
        <v>912</v>
      </c>
      <c r="O6" s="59" t="s">
        <v>912</v>
      </c>
      <c r="P6" s="59" t="s">
        <v>912</v>
      </c>
      <c r="Q6" s="59" t="s">
        <v>912</v>
      </c>
      <c r="R6" s="59" t="s">
        <v>912</v>
      </c>
      <c r="S6" s="59" t="s">
        <v>912</v>
      </c>
      <c r="T6" s="59" t="s">
        <v>912</v>
      </c>
      <c r="U6" s="59" t="s">
        <v>912</v>
      </c>
      <c r="V6" s="59" t="s">
        <v>912</v>
      </c>
      <c r="W6" s="59" t="s">
        <v>912</v>
      </c>
      <c r="X6" s="59" t="s">
        <v>912</v>
      </c>
      <c r="Y6" s="59" t="s">
        <v>912</v>
      </c>
      <c r="Z6" s="59" t="s">
        <v>912</v>
      </c>
      <c r="AA6" s="59" t="s">
        <v>912</v>
      </c>
    </row>
    <row r="7" spans="1:27" ht="14.25" customHeight="1">
      <c r="A7" s="26" t="s">
        <v>933</v>
      </c>
      <c r="B7" s="58" t="s">
        <v>934</v>
      </c>
      <c r="C7" s="59" t="s">
        <v>935</v>
      </c>
      <c r="D7" s="59" t="s">
        <v>936</v>
      </c>
      <c r="E7" s="59" t="s">
        <v>912</v>
      </c>
      <c r="F7" s="59" t="s">
        <v>912</v>
      </c>
      <c r="G7" s="59" t="s">
        <v>912</v>
      </c>
      <c r="H7" s="59" t="s">
        <v>912</v>
      </c>
      <c r="I7" s="59" t="s">
        <v>912</v>
      </c>
      <c r="J7" s="59" t="s">
        <v>912</v>
      </c>
      <c r="K7" s="59" t="s">
        <v>912</v>
      </c>
      <c r="L7" s="59" t="s">
        <v>912</v>
      </c>
      <c r="M7" s="59" t="s">
        <v>912</v>
      </c>
      <c r="N7" s="59" t="s">
        <v>912</v>
      </c>
      <c r="O7" s="59" t="s">
        <v>912</v>
      </c>
      <c r="P7" s="59" t="s">
        <v>912</v>
      </c>
      <c r="Q7" s="59" t="s">
        <v>912</v>
      </c>
      <c r="R7" s="59" t="s">
        <v>912</v>
      </c>
      <c r="S7" s="59" t="s">
        <v>912</v>
      </c>
      <c r="T7" s="59" t="s">
        <v>912</v>
      </c>
      <c r="U7" s="59" t="s">
        <v>912</v>
      </c>
      <c r="V7" s="59" t="s">
        <v>912</v>
      </c>
      <c r="W7" s="59" t="s">
        <v>912</v>
      </c>
      <c r="X7" s="59" t="s">
        <v>912</v>
      </c>
      <c r="Y7" s="59" t="s">
        <v>912</v>
      </c>
      <c r="Z7" s="59" t="s">
        <v>912</v>
      </c>
      <c r="AA7" s="59" t="s">
        <v>912</v>
      </c>
    </row>
    <row r="8" spans="1:27" ht="14.25" customHeight="1">
      <c r="A8" s="26" t="s">
        <v>938</v>
      </c>
      <c r="B8" s="58" t="s">
        <v>939</v>
      </c>
      <c r="C8" s="59" t="s">
        <v>940</v>
      </c>
      <c r="D8" s="59" t="s">
        <v>941</v>
      </c>
      <c r="E8" s="59" t="s">
        <v>912</v>
      </c>
      <c r="F8" s="59" t="s">
        <v>912</v>
      </c>
      <c r="G8" s="59" t="s">
        <v>912</v>
      </c>
      <c r="H8" s="59" t="s">
        <v>912</v>
      </c>
      <c r="I8" s="59" t="s">
        <v>912</v>
      </c>
      <c r="J8" s="59" t="s">
        <v>912</v>
      </c>
      <c r="K8" s="59" t="s">
        <v>912</v>
      </c>
      <c r="L8" s="59" t="s">
        <v>912</v>
      </c>
      <c r="M8" s="59" t="s">
        <v>912</v>
      </c>
      <c r="N8" s="59" t="s">
        <v>912</v>
      </c>
      <c r="O8" s="59" t="s">
        <v>912</v>
      </c>
      <c r="P8" s="59" t="s">
        <v>912</v>
      </c>
      <c r="Q8" s="59" t="s">
        <v>912</v>
      </c>
      <c r="R8" s="59" t="s">
        <v>912</v>
      </c>
      <c r="S8" s="59" t="s">
        <v>912</v>
      </c>
      <c r="T8" s="59" t="s">
        <v>912</v>
      </c>
      <c r="U8" s="59" t="s">
        <v>912</v>
      </c>
      <c r="V8" s="59" t="s">
        <v>912</v>
      </c>
      <c r="W8" s="59" t="s">
        <v>912</v>
      </c>
      <c r="X8" s="59" t="s">
        <v>912</v>
      </c>
      <c r="Y8" s="59" t="s">
        <v>912</v>
      </c>
      <c r="Z8" s="59" t="s">
        <v>912</v>
      </c>
      <c r="AA8" s="59" t="s">
        <v>912</v>
      </c>
    </row>
    <row r="9" spans="1:27" ht="14.25" customHeight="1">
      <c r="A9" s="26" t="s">
        <v>943</v>
      </c>
      <c r="B9" s="58" t="s">
        <v>944</v>
      </c>
      <c r="C9" s="59" t="s">
        <v>945</v>
      </c>
      <c r="D9" s="59" t="s">
        <v>946</v>
      </c>
      <c r="E9" s="59" t="s">
        <v>912</v>
      </c>
      <c r="F9" s="59" t="s">
        <v>912</v>
      </c>
      <c r="G9" s="59" t="s">
        <v>912</v>
      </c>
      <c r="H9" s="59" t="s">
        <v>912</v>
      </c>
      <c r="I9" s="59" t="s">
        <v>912</v>
      </c>
      <c r="J9" s="59" t="s">
        <v>912</v>
      </c>
      <c r="K9" s="59" t="s">
        <v>912</v>
      </c>
      <c r="L9" s="59" t="s">
        <v>912</v>
      </c>
      <c r="M9" s="59" t="s">
        <v>912</v>
      </c>
      <c r="N9" s="59" t="s">
        <v>912</v>
      </c>
      <c r="O9" s="59" t="s">
        <v>912</v>
      </c>
      <c r="P9" s="59" t="s">
        <v>912</v>
      </c>
      <c r="Q9" s="59" t="s">
        <v>912</v>
      </c>
      <c r="R9" s="59" t="s">
        <v>912</v>
      </c>
      <c r="S9" s="59" t="s">
        <v>912</v>
      </c>
      <c r="T9" s="59" t="s">
        <v>912</v>
      </c>
      <c r="U9" s="59" t="s">
        <v>912</v>
      </c>
      <c r="V9" s="59" t="s">
        <v>912</v>
      </c>
      <c r="W9" s="59" t="s">
        <v>912</v>
      </c>
      <c r="X9" s="59" t="s">
        <v>912</v>
      </c>
      <c r="Y9" s="59" t="s">
        <v>912</v>
      </c>
      <c r="Z9" s="59" t="s">
        <v>912</v>
      </c>
      <c r="AA9" s="59" t="s">
        <v>912</v>
      </c>
    </row>
    <row r="10" spans="1:27" ht="14.25" customHeight="1">
      <c r="A10" s="4"/>
      <c r="B10" s="4"/>
    </row>
    <row r="11" spans="1:27" ht="14.25" customHeight="1">
      <c r="A11" s="216" t="s">
        <v>948</v>
      </c>
      <c r="B11" s="217"/>
      <c r="C11" s="11" t="s">
        <v>950</v>
      </c>
      <c r="D11" s="11" t="s">
        <v>952</v>
      </c>
      <c r="E11" s="11" t="s">
        <v>954</v>
      </c>
      <c r="F11" s="11" t="s">
        <v>956</v>
      </c>
      <c r="G11" s="11" t="s">
        <v>958</v>
      </c>
      <c r="H11" s="11" t="s">
        <v>960</v>
      </c>
      <c r="I11" s="11" t="s">
        <v>962</v>
      </c>
      <c r="J11" s="11" t="s">
        <v>964</v>
      </c>
      <c r="K11" s="11" t="s">
        <v>966</v>
      </c>
      <c r="L11" s="11" t="s">
        <v>968</v>
      </c>
      <c r="M11" s="11" t="s">
        <v>970</v>
      </c>
      <c r="N11" s="11" t="s">
        <v>972</v>
      </c>
      <c r="O11" s="11" t="s">
        <v>974</v>
      </c>
      <c r="P11" s="11" t="s">
        <v>976</v>
      </c>
      <c r="Q11" s="11" t="s">
        <v>978</v>
      </c>
      <c r="R11" s="11" t="s">
        <v>980</v>
      </c>
      <c r="S11" s="11" t="s">
        <v>982</v>
      </c>
      <c r="T11" s="11" t="s">
        <v>984</v>
      </c>
      <c r="U11" s="11" t="s">
        <v>986</v>
      </c>
      <c r="V11" s="11" t="s">
        <v>988</v>
      </c>
      <c r="W11" s="11" t="s">
        <v>990</v>
      </c>
      <c r="X11" s="11" t="s">
        <v>992</v>
      </c>
      <c r="Y11" s="11" t="s">
        <v>994</v>
      </c>
      <c r="Z11" s="11" t="s">
        <v>996</v>
      </c>
      <c r="AA11" s="12" t="s">
        <v>998</v>
      </c>
    </row>
    <row r="12" spans="1:27" ht="14.4">
      <c r="A12" s="214" t="s">
        <v>906</v>
      </c>
      <c r="B12" s="215"/>
      <c r="C12" s="126"/>
      <c r="D12" s="179"/>
      <c r="E12" s="179"/>
      <c r="F12" s="127"/>
      <c r="G12" s="127"/>
      <c r="H12" s="127"/>
      <c r="I12" s="127"/>
      <c r="J12" s="127"/>
      <c r="K12" s="127"/>
      <c r="L12" s="127"/>
      <c r="M12" s="127"/>
      <c r="N12" s="127"/>
      <c r="O12" s="127"/>
      <c r="P12" s="127"/>
      <c r="Q12" s="127"/>
      <c r="R12" s="127"/>
      <c r="S12" s="127"/>
      <c r="T12" s="127"/>
      <c r="U12" s="127"/>
      <c r="V12" s="127"/>
      <c r="W12" s="127"/>
      <c r="X12" s="127"/>
      <c r="Y12" s="127"/>
      <c r="Z12" s="127"/>
      <c r="AA12" s="127"/>
    </row>
    <row r="13" spans="1:27" ht="14.4">
      <c r="A13" s="214" t="s">
        <v>913</v>
      </c>
      <c r="B13" s="215"/>
      <c r="C13" s="126"/>
      <c r="D13" s="126"/>
      <c r="E13" s="179"/>
      <c r="F13" s="127"/>
      <c r="G13" s="127"/>
      <c r="H13" s="127"/>
      <c r="I13" s="127"/>
      <c r="J13" s="127"/>
      <c r="K13" s="127"/>
      <c r="L13" s="127"/>
      <c r="M13" s="127"/>
      <c r="N13" s="127"/>
      <c r="O13" s="127"/>
      <c r="P13" s="127"/>
      <c r="Q13" s="127"/>
      <c r="R13" s="127"/>
      <c r="S13" s="127"/>
      <c r="T13" s="127"/>
      <c r="U13" s="127"/>
      <c r="V13" s="127"/>
      <c r="W13" s="127"/>
      <c r="X13" s="127"/>
      <c r="Y13" s="127"/>
      <c r="Z13" s="127"/>
      <c r="AA13" s="127"/>
    </row>
    <row r="14" spans="1:27" ht="14.4">
      <c r="A14" s="214" t="s">
        <v>918</v>
      </c>
      <c r="B14" s="215"/>
      <c r="C14" s="126"/>
      <c r="D14" s="127"/>
      <c r="E14" s="127"/>
      <c r="F14" s="127"/>
      <c r="G14" s="127"/>
      <c r="H14" s="127"/>
      <c r="I14" s="127"/>
      <c r="J14" s="127"/>
      <c r="K14" s="127"/>
      <c r="L14" s="127"/>
      <c r="M14" s="127"/>
      <c r="N14" s="127"/>
      <c r="O14" s="127"/>
      <c r="P14" s="127"/>
      <c r="Q14" s="127"/>
      <c r="R14" s="127"/>
      <c r="S14" s="127"/>
      <c r="T14" s="127"/>
      <c r="U14" s="127"/>
      <c r="V14" s="127"/>
      <c r="W14" s="127"/>
      <c r="X14" s="127"/>
      <c r="Y14" s="127"/>
      <c r="Z14" s="127"/>
      <c r="AA14" s="127"/>
    </row>
    <row r="15" spans="1:27" ht="14.4">
      <c r="A15" s="214" t="s">
        <v>923</v>
      </c>
      <c r="B15" s="215"/>
      <c r="C15" s="126"/>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row>
    <row r="16" spans="1:27" ht="14.4">
      <c r="A16" s="214" t="s">
        <v>927</v>
      </c>
      <c r="B16" s="215"/>
      <c r="C16" s="126"/>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row>
    <row r="17" spans="1:27" ht="14.4">
      <c r="A17" s="214" t="s">
        <v>932</v>
      </c>
      <c r="B17" s="215"/>
      <c r="C17" s="126"/>
      <c r="D17" s="127"/>
      <c r="E17" s="127"/>
      <c r="F17" s="127"/>
      <c r="G17" s="127"/>
      <c r="H17" s="127"/>
      <c r="I17" s="127"/>
      <c r="J17" s="127"/>
      <c r="K17" s="127"/>
      <c r="L17" s="127"/>
      <c r="M17" s="127"/>
      <c r="N17" s="127"/>
      <c r="O17" s="127"/>
      <c r="P17" s="127"/>
      <c r="Q17" s="127"/>
      <c r="R17" s="127"/>
      <c r="S17" s="127"/>
      <c r="T17" s="127"/>
      <c r="U17" s="127"/>
      <c r="V17" s="127"/>
      <c r="W17" s="127"/>
      <c r="X17" s="127"/>
      <c r="Y17" s="127"/>
      <c r="Z17" s="127"/>
      <c r="AA17" s="127"/>
    </row>
    <row r="18" spans="1:27" ht="14.4">
      <c r="A18" s="214" t="s">
        <v>937</v>
      </c>
      <c r="B18" s="215"/>
      <c r="C18" s="126"/>
      <c r="D18" s="127"/>
      <c r="E18" s="127"/>
      <c r="F18" s="127"/>
      <c r="G18" s="127"/>
      <c r="H18" s="127"/>
      <c r="I18" s="127"/>
      <c r="J18" s="127"/>
      <c r="K18" s="127"/>
      <c r="L18" s="127"/>
      <c r="M18" s="127"/>
      <c r="N18" s="127"/>
      <c r="O18" s="127"/>
      <c r="P18" s="127"/>
      <c r="Q18" s="127"/>
      <c r="R18" s="127"/>
      <c r="S18" s="127"/>
      <c r="T18" s="127"/>
      <c r="U18" s="127"/>
      <c r="V18" s="127"/>
      <c r="W18" s="127"/>
      <c r="X18" s="127"/>
      <c r="Y18" s="127"/>
      <c r="Z18" s="127"/>
      <c r="AA18" s="127"/>
    </row>
    <row r="19" spans="1:27" ht="14.4">
      <c r="A19" s="214" t="s">
        <v>942</v>
      </c>
      <c r="B19" s="215"/>
      <c r="C19" s="126"/>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row>
    <row r="20" spans="1:27" ht="14.25" customHeight="1"/>
    <row r="21" spans="1:27" ht="14.25" customHeight="1">
      <c r="A21" s="22" t="s">
        <v>1000</v>
      </c>
      <c r="B21" s="22" t="s">
        <v>855</v>
      </c>
      <c r="C21" s="22" t="s">
        <v>1002</v>
      </c>
      <c r="D21" s="22" t="s">
        <v>1004</v>
      </c>
      <c r="E21" s="22" t="s">
        <v>1006</v>
      </c>
      <c r="F21" s="22" t="s">
        <v>1008</v>
      </c>
      <c r="G21" s="22" t="s">
        <v>1010</v>
      </c>
      <c r="H21" s="107" t="s">
        <v>1011</v>
      </c>
      <c r="I21" s="107" t="s">
        <v>1012</v>
      </c>
    </row>
    <row r="22" spans="1:27" ht="14.4">
      <c r="A22" s="180" t="s">
        <v>1013</v>
      </c>
      <c r="B22" s="180" t="s">
        <v>908</v>
      </c>
      <c r="C22" s="181" t="s">
        <v>1014</v>
      </c>
      <c r="D22" s="47" t="s">
        <v>1015</v>
      </c>
      <c r="E22" s="49" t="s">
        <v>1016</v>
      </c>
      <c r="F22" s="50" t="s">
        <v>1017</v>
      </c>
      <c r="G22" s="51" t="s">
        <v>1018</v>
      </c>
      <c r="H22" s="182" t="s">
        <v>1020</v>
      </c>
      <c r="I22" s="134" t="s">
        <v>1022</v>
      </c>
    </row>
    <row r="23" spans="1:27" ht="14.25" customHeight="1">
      <c r="A23" s="18" t="s">
        <v>1023</v>
      </c>
      <c r="B23" s="180" t="s">
        <v>915</v>
      </c>
      <c r="C23" s="181" t="s">
        <v>1024</v>
      </c>
      <c r="D23" s="48" t="s">
        <v>1025</v>
      </c>
      <c r="E23" s="49" t="s">
        <v>1026</v>
      </c>
      <c r="F23" s="50" t="s">
        <v>1027</v>
      </c>
      <c r="G23" s="51" t="s">
        <v>1028</v>
      </c>
      <c r="H23" s="134" t="s">
        <v>1020</v>
      </c>
      <c r="I23" s="134" t="s">
        <v>1022</v>
      </c>
    </row>
    <row r="24" spans="1:27" ht="14.25" customHeight="1">
      <c r="A24" s="18" t="s">
        <v>1029</v>
      </c>
      <c r="B24" s="18" t="s">
        <v>920</v>
      </c>
      <c r="C24" s="46" t="s">
        <v>1030</v>
      </c>
      <c r="D24" s="47" t="s">
        <v>1031</v>
      </c>
      <c r="E24" s="183" t="s">
        <v>1032</v>
      </c>
      <c r="F24" s="50" t="s">
        <v>1033</v>
      </c>
      <c r="G24" s="51" t="s">
        <v>1034</v>
      </c>
      <c r="H24" s="134" t="s">
        <v>1020</v>
      </c>
      <c r="I24" s="135" t="s">
        <v>1020</v>
      </c>
    </row>
    <row r="25" spans="1:27" ht="14.25" customHeight="1">
      <c r="A25" s="180" t="s">
        <v>1035</v>
      </c>
      <c r="B25" s="18" t="s">
        <v>925</v>
      </c>
      <c r="C25" s="46" t="s">
        <v>1036</v>
      </c>
      <c r="D25" s="184" t="s">
        <v>1037</v>
      </c>
      <c r="E25" s="49" t="s">
        <v>1038</v>
      </c>
      <c r="F25" s="185" t="s">
        <v>1039</v>
      </c>
      <c r="G25" s="51" t="s">
        <v>1040</v>
      </c>
      <c r="H25" s="135" t="s">
        <v>1022</v>
      </c>
      <c r="I25" s="135" t="s">
        <v>1020</v>
      </c>
    </row>
    <row r="26" spans="1:27" ht="14.25" customHeight="1">
      <c r="A26" s="18" t="s">
        <v>1041</v>
      </c>
      <c r="B26" s="18" t="s">
        <v>929</v>
      </c>
      <c r="C26" s="181" t="s">
        <v>1042</v>
      </c>
      <c r="D26" s="47" t="s">
        <v>1043</v>
      </c>
      <c r="E26" s="49" t="s">
        <v>1044</v>
      </c>
      <c r="F26" s="50" t="s">
        <v>1045</v>
      </c>
      <c r="G26" s="51" t="s">
        <v>1046</v>
      </c>
      <c r="H26" s="135" t="s">
        <v>1020</v>
      </c>
      <c r="I26" s="135" t="s">
        <v>1020</v>
      </c>
    </row>
    <row r="27" spans="1:27" ht="14.25" customHeight="1">
      <c r="A27" s="18" t="s">
        <v>1047</v>
      </c>
      <c r="B27" s="18" t="s">
        <v>934</v>
      </c>
      <c r="C27" s="46" t="s">
        <v>1048</v>
      </c>
      <c r="D27" s="47" t="s">
        <v>1049</v>
      </c>
      <c r="E27" s="49" t="s">
        <v>1050</v>
      </c>
      <c r="F27" s="50" t="s">
        <v>1051</v>
      </c>
      <c r="G27" s="51" t="s">
        <v>1052</v>
      </c>
      <c r="H27" s="135" t="s">
        <v>1020</v>
      </c>
      <c r="I27" s="135" t="s">
        <v>1022</v>
      </c>
    </row>
    <row r="28" spans="1:27" ht="14.25" customHeight="1">
      <c r="A28" s="18" t="s">
        <v>1053</v>
      </c>
      <c r="B28" s="180" t="s">
        <v>939</v>
      </c>
      <c r="C28" s="46" t="s">
        <v>1054</v>
      </c>
      <c r="D28" s="184" t="s">
        <v>1055</v>
      </c>
      <c r="E28" s="49" t="s">
        <v>1056</v>
      </c>
      <c r="F28" s="50" t="s">
        <v>1057</v>
      </c>
      <c r="G28" s="51" t="s">
        <v>1058</v>
      </c>
      <c r="H28" s="135" t="s">
        <v>1020</v>
      </c>
      <c r="I28" s="135" t="s">
        <v>1022</v>
      </c>
    </row>
    <row r="29" spans="1:27" ht="14.25" customHeight="1">
      <c r="A29" s="18" t="s">
        <v>1059</v>
      </c>
      <c r="B29" s="18" t="s">
        <v>944</v>
      </c>
      <c r="C29" s="181" t="s">
        <v>1060</v>
      </c>
      <c r="D29" s="47" t="s">
        <v>1061</v>
      </c>
      <c r="E29" s="49" t="s">
        <v>1062</v>
      </c>
      <c r="F29" s="50" t="s">
        <v>1063</v>
      </c>
      <c r="G29" s="51" t="s">
        <v>1064</v>
      </c>
      <c r="H29" s="135" t="s">
        <v>1020</v>
      </c>
      <c r="I29" s="135" t="s">
        <v>1022</v>
      </c>
    </row>
    <row r="30" spans="1:27" ht="14.25" customHeight="1" thickBot="1"/>
    <row r="31" spans="1:27" ht="14.25" customHeight="1" thickBot="1">
      <c r="A31" s="186" t="s">
        <v>1066</v>
      </c>
      <c r="B31" s="186"/>
      <c r="C31" s="98"/>
      <c r="D31" s="97"/>
      <c r="E31" s="97"/>
      <c r="F31" s="98"/>
      <c r="G31" s="97"/>
      <c r="H31" s="97"/>
      <c r="I31" s="97"/>
      <c r="J31" s="97"/>
      <c r="K31" s="97"/>
      <c r="L31" s="97"/>
      <c r="M31" s="97"/>
      <c r="N31" s="97"/>
      <c r="O31" s="97"/>
      <c r="P31" s="97"/>
      <c r="Q31" s="97"/>
      <c r="R31" s="97"/>
      <c r="S31" s="97"/>
      <c r="T31" s="97"/>
      <c r="U31" s="97"/>
      <c r="V31" s="97"/>
      <c r="W31" s="97"/>
      <c r="X31" s="97"/>
      <c r="Y31" s="97"/>
      <c r="Z31" s="97"/>
      <c r="AA31" s="97"/>
    </row>
    <row r="32" spans="1:27" ht="7.95" customHeight="1"/>
    <row r="33" spans="1:3" ht="14.25" customHeight="1">
      <c r="A33" s="176" t="s">
        <v>1067</v>
      </c>
    </row>
    <row r="34" spans="1:3" ht="6.6" customHeight="1" thickBot="1">
      <c r="C34" s="106"/>
    </row>
    <row r="35" spans="1:3" ht="14.25" customHeight="1" thickBot="1">
      <c r="A35" s="112" t="s">
        <v>1069</v>
      </c>
      <c r="B35" s="113" t="s">
        <v>1070</v>
      </c>
      <c r="C35" s="106"/>
    </row>
    <row r="36" spans="1:3" ht="14.25" customHeight="1">
      <c r="B36" s="109"/>
      <c r="C36" s="106"/>
    </row>
    <row r="37" spans="1:3" ht="14.25" customHeight="1">
      <c r="C37" s="106"/>
    </row>
    <row r="38" spans="1:3" ht="14.25" customHeight="1">
      <c r="C38" s="106"/>
    </row>
    <row r="39" spans="1:3" ht="14.25" customHeight="1">
      <c r="C39" s="106" t="str">
        <f t="shared" ref="C39:C43" si="0">IF(C15&lt;&gt;"",CHAR(13)&amp;LEFT(A5,4)&amp;C15,"")</f>
        <v/>
      </c>
    </row>
    <row r="40" spans="1:3" ht="14.25" customHeight="1">
      <c r="C40" s="106" t="str">
        <f t="shared" si="0"/>
        <v/>
      </c>
    </row>
    <row r="41" spans="1:3" ht="14.25" customHeight="1">
      <c r="C41" s="106" t="str">
        <f t="shared" si="0"/>
        <v/>
      </c>
    </row>
    <row r="42" spans="1:3" ht="14.25" customHeight="1">
      <c r="C42" s="106" t="str">
        <f t="shared" si="0"/>
        <v/>
      </c>
    </row>
    <row r="43" spans="1:3" ht="14.25" customHeight="1">
      <c r="C43" s="106" t="str">
        <f t="shared" si="0"/>
        <v/>
      </c>
    </row>
    <row r="44" spans="1:3" ht="14.25" customHeight="1">
      <c r="C44" s="106"/>
    </row>
    <row r="45" spans="1:3" ht="14.25" customHeight="1">
      <c r="C45" s="106"/>
    </row>
    <row r="46" spans="1:3" ht="14.25" customHeight="1">
      <c r="C46" s="106"/>
    </row>
    <row r="47" spans="1:3" ht="14.25" customHeight="1">
      <c r="C47" s="106"/>
    </row>
    <row r="48" spans="1:3"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sheetProtection formatCells="0" formatColumns="0" formatRows="0"/>
  <protectedRanges>
    <protectedRange sqref="C31:AA31" name="date"/>
    <protectedRange sqref="A22:G29 H22" name="Adaptation"/>
    <protectedRange sqref="C12:AA19" name="Comments"/>
    <protectedRange sqref="C1:AA1" name="Names patents"/>
  </protectedRanges>
  <mergeCells count="9">
    <mergeCell ref="A17:B17"/>
    <mergeCell ref="A18:B18"/>
    <mergeCell ref="A19:B19"/>
    <mergeCell ref="A11:B11"/>
    <mergeCell ref="A12:B12"/>
    <mergeCell ref="A13:B13"/>
    <mergeCell ref="A14:B14"/>
    <mergeCell ref="A15:B15"/>
    <mergeCell ref="A16:B16"/>
  </mergeCells>
  <phoneticPr fontId="22" type="noConversion"/>
  <conditionalFormatting sqref="A1:B19">
    <cfRule type="containsText" dxfId="327" priority="10" operator="containsText" text="(ADAPTED)">
      <formula>NOT(ISERROR(SEARCH("(ADAPTED)",A1)))</formula>
    </cfRule>
  </conditionalFormatting>
  <dataValidations count="4">
    <dataValidation allowBlank="1" showInputMessage="1" showErrorMessage="1" prompt="Please enter the name of the patent here and select the best matching answer below. _x000a__x000a_The patents 1 and 2 and their evaluations are added for demonstration purposes. They may be hidden in the output diagrams or their content may be changed." sqref="E1" xr:uid="{ED38D7E4-9D81-45E2-9733-300BF423512F}"/>
    <dataValidation type="list" allowBlank="1" showInputMessage="1" showErrorMessage="1" promptTitle="Opportunity factor" prompt="Please select whether this assessment factor is an opportunity factor or not" sqref="I22" xr:uid="{6B6E2255-969C-4BD5-9E11-6CF2D9F958BB}">
      <formula1>"yes,no"</formula1>
    </dataValidation>
    <dataValidation type="list" allowBlank="1" showInputMessage="1" showErrorMessage="1" promptTitle="Opportunity factor" prompt="Please select wheter this assessment factor is an opportunity factor or not" sqref="I23:I29" xr:uid="{2B6397C6-A60F-4FDC-B9A2-054B9A77800C}">
      <formula1>"yes,no"</formula1>
    </dataValidation>
    <dataValidation type="list" operator="equal" allowBlank="1" showInputMessage="1" showErrorMessage="1" promptTitle="Risk factor" prompt="Please select whether this assessment factor is a risk factor or not" sqref="H22:H29" xr:uid="{8C4E7266-4904-47BD-9E93-585F4628A7F3}">
      <formula1>"yes,no"</formula1>
    </dataValidation>
  </dataValidations>
  <hyperlinks>
    <hyperlink ref="A35" location="'B. Technology'!A1" display="B. Technology" xr:uid="{FAA6C295-C695-4CAD-A00F-1BAF95CBFC6F}"/>
    <hyperlink ref="B35" location="'B. Technology'!A1" display="B. Technology" xr:uid="{D7CA4CE3-B877-4A9C-B0DB-B47AB4361D99}"/>
  </hyperlinks>
  <pageMargins left="0.70866141732283472" right="0.70866141732283472" top="0.74803149606299213" bottom="0.74803149606299213" header="0" footer="0"/>
  <pageSetup paperSize="9" fitToWidth="0" orientation="landscape" cellComments="atEnd" r:id="rId1"/>
  <legacyDrawing r:id="rId2"/>
  <extLst>
    <ext xmlns:x14="http://schemas.microsoft.com/office/spreadsheetml/2009/9/main" uri="{78C0D931-6437-407d-A8EE-F0AAD7539E65}">
      <x14:conditionalFormattings>
        <x14:conditionalFormatting xmlns:xm="http://schemas.microsoft.com/office/excel/2006/main">
          <x14:cfRule type="expression" priority="9" id="{A0852DAB-82A1-4C18-8FE5-F39E9A98E173}">
            <xm:f>'Original questions and answers'!AE2=1</xm:f>
            <x14:dxf>
              <fill>
                <patternFill>
                  <bgColor theme="6" tint="0.59996337778862885"/>
                </patternFill>
              </fill>
            </x14:dxf>
          </x14:cfRule>
          <xm:sqref>A22:B29</xm:sqref>
        </x14:conditionalFormatting>
        <x14:conditionalFormatting xmlns:xm="http://schemas.microsoft.com/office/excel/2006/main">
          <x14:cfRule type="expression" priority="2" id="{DC382DEF-20ED-479D-B0B7-1A1CBABE50D6}">
            <xm:f>'Original questions and answers'!AG2=1</xm:f>
            <x14:dxf>
              <font>
                <b val="0"/>
                <i/>
              </font>
            </x14:dxf>
          </x14:cfRule>
          <xm:sqref>C22:G29</xm:sqref>
        </x14:conditionalFormatting>
        <x14:conditionalFormatting xmlns:xm="http://schemas.microsoft.com/office/excel/2006/main">
          <x14:cfRule type="expression" priority="3" id="{32731824-7DA2-494B-A703-94307767D083}">
            <xm:f>Points!C4=5</xm:f>
            <x14:dxf>
              <font>
                <color rgb="FFFFFFFF"/>
              </font>
              <fill>
                <patternFill>
                  <bgColor theme="5" tint="-0.24994659260841701"/>
                </patternFill>
              </fill>
            </x14:dxf>
          </x14:cfRule>
          <x14:cfRule type="expression" priority="4" id="{DCD1CB45-AE76-4FCB-9EA1-9EE042F090BD}">
            <xm:f>Points!C4=4</xm:f>
            <x14:dxf>
              <fill>
                <patternFill>
                  <bgColor theme="5" tint="0.39994506668294322"/>
                </patternFill>
              </fill>
            </x14:dxf>
          </x14:cfRule>
          <x14:cfRule type="expression" priority="5" id="{06E117F9-40FB-45CB-A443-BE95D794A016}">
            <xm:f>Points!C4=3</xm:f>
            <x14:dxf>
              <fill>
                <patternFill>
                  <bgColor theme="5" tint="0.59996337778862885"/>
                </patternFill>
              </fill>
            </x14:dxf>
          </x14:cfRule>
          <x14:cfRule type="expression" priority="6" id="{8A06E909-6BBE-4AF6-82D6-5C102DE286BA}">
            <xm:f>Points!C4=2</xm:f>
            <x14:dxf>
              <fill>
                <patternFill>
                  <bgColor theme="5" tint="0.79998168889431442"/>
                </patternFill>
              </fill>
            </x14:dxf>
          </x14:cfRule>
          <x14:cfRule type="expression" priority="7" id="{D75A9E3B-0FB6-4B01-A39C-F1BA220C7C1F}">
            <xm:f>Points!C4=1</xm:f>
            <x14:dxf>
              <fill>
                <patternFill patternType="none">
                  <bgColor auto="1"/>
                </patternFill>
              </fill>
            </x14:dxf>
          </x14:cfRule>
          <x14:cfRule type="containsText" priority="8" operator="containsText" id="{0622F7B3-057D-445E-BF68-5336F75D43EC}">
            <xm:f>NOT(ISERROR(SEARCH("Select answer",C2)))</xm:f>
            <xm:f>"Select answer"</xm:f>
            <x14:dxf>
              <font>
                <color theme="3" tint="0.39994506668294322"/>
              </font>
              <fill>
                <patternFill patternType="solid">
                  <bgColor theme="0" tint="0.79998168889431442"/>
                </patternFill>
              </fill>
            </x14:dxf>
          </x14:cfRule>
          <xm:sqref>C2:AA9</xm:sqref>
        </x14:conditionalFormatting>
        <x14:conditionalFormatting xmlns:xm="http://schemas.microsoft.com/office/excel/2006/main">
          <x14:cfRule type="expression" priority="1" id="{D99AAD31-9CEF-4CC3-8EFE-B182C9FCEB3D}">
            <xm:f>'Original questions and answers'!AM2=1</xm:f>
            <x14:dxf>
              <fill>
                <patternFill>
                  <bgColor theme="6" tint="0.59996337778862885"/>
                </patternFill>
              </fill>
            </x14:dxf>
          </x14:cfRule>
          <xm:sqref>H22:I29</xm:sqref>
        </x14:conditionalFormatting>
      </x14:conditionalFormattings>
    </ext>
    <ext xmlns:x14="http://schemas.microsoft.com/office/spreadsheetml/2009/9/main" uri="{CCE6A557-97BC-4b89-ADB6-D9C93CAAB3DF}">
      <x14:dataValidations xmlns:xm="http://schemas.microsoft.com/office/excel/2006/main" count="1">
        <x14:dataValidation type="list" showErrorMessage="1" xr:uid="{6CFF7349-F3C8-42A7-8B3D-71D771D839DD}">
          <x14:formula1>
            <xm:f>'Adapted questions and answers'!$I2:$N2</xm:f>
          </x14:formula1>
          <xm:sqref>C2:AA9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5"/>
    <pageSetUpPr fitToPage="1"/>
  </sheetPr>
  <dimension ref="A1:AC1000"/>
  <sheetViews>
    <sheetView zoomScaleNormal="100" workbookViewId="0">
      <pane xSplit="2" topLeftCell="D1" activePane="topRight" state="frozen"/>
      <selection activeCell="D14" sqref="D14"/>
      <selection pane="topRight" activeCell="E2" sqref="E2"/>
    </sheetView>
  </sheetViews>
  <sheetFormatPr defaultColWidth="14.44140625" defaultRowHeight="15" customHeight="1"/>
  <cols>
    <col min="1" max="1" width="77" customWidth="1"/>
    <col min="2" max="2" width="28.88671875" customWidth="1"/>
    <col min="3" max="11" width="38.33203125" bestFit="1" customWidth="1"/>
    <col min="12" max="12" width="39.33203125" bestFit="1" customWidth="1"/>
    <col min="13" max="13" width="39.33203125" customWidth="1"/>
    <col min="14" max="27" width="39.33203125" hidden="1" customWidth="1"/>
    <col min="28" max="28" width="14.44140625" customWidth="1"/>
  </cols>
  <sheetData>
    <row r="1" spans="1:29" ht="14.25" customHeight="1">
      <c r="A1" s="30" t="s">
        <v>493</v>
      </c>
      <c r="B1" s="31" t="s">
        <v>435</v>
      </c>
      <c r="C1" s="29" t="str">
        <f>'A. Legal status'!C$1</f>
        <v>Patent 1</v>
      </c>
      <c r="D1" s="29" t="str">
        <f>'A. Legal status'!D$1</f>
        <v>Patent 2</v>
      </c>
      <c r="E1" s="29" t="str">
        <f>'A. Legal status'!E$1</f>
        <v>Patent 3</v>
      </c>
      <c r="F1" s="29" t="str">
        <f>'A. Legal status'!F$1</f>
        <v>Patent 4</v>
      </c>
      <c r="G1" s="29" t="str">
        <f>'A. Legal status'!G$1</f>
        <v>Patent 5</v>
      </c>
      <c r="H1" s="29" t="str">
        <f>'A. Legal status'!H$1</f>
        <v>Patent 6</v>
      </c>
      <c r="I1" s="29" t="str">
        <f>'A. Legal status'!I$1</f>
        <v>Patent 7</v>
      </c>
      <c r="J1" s="29" t="str">
        <f>'A. Legal status'!J$1</f>
        <v>Patent 8</v>
      </c>
      <c r="K1" s="29" t="str">
        <f>'A. Legal status'!K$1</f>
        <v>Patent 9</v>
      </c>
      <c r="L1" s="29" t="str">
        <f>'A. Legal status'!L$1</f>
        <v>Patent 10</v>
      </c>
      <c r="M1" s="29" t="str">
        <f>'A. Legal status'!M$1</f>
        <v>Patent 11</v>
      </c>
      <c r="N1" s="29" t="str">
        <f>'A. Legal status'!N$1</f>
        <v>Patent 12</v>
      </c>
      <c r="O1" s="29" t="str">
        <f>'A. Legal status'!O$1</f>
        <v>Patent 13</v>
      </c>
      <c r="P1" s="29" t="str">
        <f>'A. Legal status'!P$1</f>
        <v>Patent 14</v>
      </c>
      <c r="Q1" s="29" t="str">
        <f>'A. Legal status'!Q$1</f>
        <v>Patent 15</v>
      </c>
      <c r="R1" s="29" t="str">
        <f>'A. Legal status'!R$1</f>
        <v>Patent 16</v>
      </c>
      <c r="S1" s="29" t="str">
        <f>'A. Legal status'!S$1</f>
        <v>Patent 17</v>
      </c>
      <c r="T1" s="29" t="str">
        <f>'A. Legal status'!T$1</f>
        <v>Patent 18</v>
      </c>
      <c r="U1" s="29" t="str">
        <f>'A. Legal status'!U$1</f>
        <v>Patent 19</v>
      </c>
      <c r="V1" s="29" t="str">
        <f>'A. Legal status'!V$1</f>
        <v>Patent 20</v>
      </c>
      <c r="W1" s="29" t="str">
        <f>'A. Legal status'!W$1</f>
        <v>Patent 21</v>
      </c>
      <c r="X1" s="29" t="str">
        <f>'A. Legal status'!X$1</f>
        <v>Patent 22</v>
      </c>
      <c r="Y1" s="29" t="str">
        <f>'A. Legal status'!Y$1</f>
        <v>Patent 23</v>
      </c>
      <c r="Z1" s="29" t="str">
        <f>'A. Legal status'!Z$1</f>
        <v>Patent 24</v>
      </c>
      <c r="AA1" s="29" t="str">
        <f>'A. Legal status'!AA$1</f>
        <v>Patent 25</v>
      </c>
    </row>
    <row r="2" spans="1:29" ht="14.25" customHeight="1">
      <c r="A2" s="26" t="str">
        <f>IF('Original questions and answers'!AL10=0,'Adapted questions and answers'!F10,'Adapted questions and answers'!F10&amp;" (ADAPTED)")</f>
        <v>B1: Is the invention a unique technology?</v>
      </c>
      <c r="B2" s="36" t="s">
        <v>118</v>
      </c>
      <c r="C2" s="59" t="s">
        <v>494</v>
      </c>
      <c r="D2" s="59" t="s">
        <v>495</v>
      </c>
      <c r="E2" s="59" t="s">
        <v>39</v>
      </c>
      <c r="F2" s="59" t="s">
        <v>39</v>
      </c>
      <c r="G2" s="59" t="s">
        <v>39</v>
      </c>
      <c r="H2" s="59" t="s">
        <v>39</v>
      </c>
      <c r="I2" s="59" t="s">
        <v>39</v>
      </c>
      <c r="J2" s="59" t="s">
        <v>39</v>
      </c>
      <c r="K2" s="59" t="s">
        <v>39</v>
      </c>
      <c r="L2" s="59" t="s">
        <v>39</v>
      </c>
      <c r="M2" s="59" t="s">
        <v>39</v>
      </c>
      <c r="N2" s="59" t="s">
        <v>39</v>
      </c>
      <c r="O2" s="59" t="s">
        <v>39</v>
      </c>
      <c r="P2" s="59" t="s">
        <v>39</v>
      </c>
      <c r="Q2" s="59" t="s">
        <v>39</v>
      </c>
      <c r="R2" s="59" t="s">
        <v>39</v>
      </c>
      <c r="S2" s="59" t="s">
        <v>39</v>
      </c>
      <c r="T2" s="59" t="s">
        <v>39</v>
      </c>
      <c r="U2" s="59" t="s">
        <v>39</v>
      </c>
      <c r="V2" s="59" t="s">
        <v>39</v>
      </c>
      <c r="W2" s="59" t="s">
        <v>39</v>
      </c>
      <c r="X2" s="59" t="s">
        <v>39</v>
      </c>
      <c r="Y2" s="59" t="s">
        <v>39</v>
      </c>
      <c r="Z2" s="59" t="s">
        <v>39</v>
      </c>
      <c r="AA2" s="59" t="s">
        <v>39</v>
      </c>
    </row>
    <row r="3" spans="1:29" ht="14.25" customHeight="1">
      <c r="A3" s="26" t="str">
        <f>IF('Original questions and answers'!AL11=0,'Adapted questions and answers'!F11,'Adapted questions and answers'!F11&amp;" (ADAPTED)")</f>
        <v>B2: Is the invention technically superior to substitute technology?</v>
      </c>
      <c r="B3" s="36" t="s">
        <v>128</v>
      </c>
      <c r="C3" s="59" t="s">
        <v>496</v>
      </c>
      <c r="D3" s="59" t="s">
        <v>497</v>
      </c>
      <c r="E3" s="59" t="s">
        <v>39</v>
      </c>
      <c r="F3" s="59" t="s">
        <v>39</v>
      </c>
      <c r="G3" s="59" t="s">
        <v>39</v>
      </c>
      <c r="H3" s="59" t="s">
        <v>39</v>
      </c>
      <c r="I3" s="59" t="s">
        <v>39</v>
      </c>
      <c r="J3" s="59" t="s">
        <v>39</v>
      </c>
      <c r="K3" s="59" t="s">
        <v>39</v>
      </c>
      <c r="L3" s="59" t="s">
        <v>39</v>
      </c>
      <c r="M3" s="59" t="s">
        <v>39</v>
      </c>
      <c r="N3" s="59" t="s">
        <v>39</v>
      </c>
      <c r="O3" s="59" t="s">
        <v>39</v>
      </c>
      <c r="P3" s="59" t="s">
        <v>39</v>
      </c>
      <c r="Q3" s="59" t="s">
        <v>39</v>
      </c>
      <c r="R3" s="59" t="s">
        <v>39</v>
      </c>
      <c r="S3" s="59" t="s">
        <v>39</v>
      </c>
      <c r="T3" s="59" t="s">
        <v>39</v>
      </c>
      <c r="U3" s="59" t="s">
        <v>39</v>
      </c>
      <c r="V3" s="59" t="s">
        <v>39</v>
      </c>
      <c r="W3" s="59" t="s">
        <v>39</v>
      </c>
      <c r="X3" s="59" t="s">
        <v>39</v>
      </c>
      <c r="Y3" s="59" t="s">
        <v>39</v>
      </c>
      <c r="Z3" s="59" t="s">
        <v>39</v>
      </c>
      <c r="AA3" s="59" t="s">
        <v>39</v>
      </c>
    </row>
    <row r="4" spans="1:29" ht="14.25" customHeight="1">
      <c r="A4" s="26" t="str">
        <f>IF('Original questions and answers'!AL12=0,'Adapted questions and answers'!F12,'Adapted questions and answers'!F12&amp;" (ADAPTED)")</f>
        <v>B3: To what extent has the invention been tested?</v>
      </c>
      <c r="B4" s="36" t="s">
        <v>138</v>
      </c>
      <c r="C4" s="59" t="s">
        <v>498</v>
      </c>
      <c r="D4" s="59" t="s">
        <v>498</v>
      </c>
      <c r="E4" s="59" t="s">
        <v>39</v>
      </c>
      <c r="F4" s="59" t="s">
        <v>39</v>
      </c>
      <c r="G4" s="59" t="s">
        <v>39</v>
      </c>
      <c r="H4" s="59" t="s">
        <v>39</v>
      </c>
      <c r="I4" s="59" t="s">
        <v>39</v>
      </c>
      <c r="J4" s="59" t="s">
        <v>39</v>
      </c>
      <c r="K4" s="59" t="s">
        <v>39</v>
      </c>
      <c r="L4" s="59" t="s">
        <v>39</v>
      </c>
      <c r="M4" s="59" t="s">
        <v>39</v>
      </c>
      <c r="N4" s="59" t="s">
        <v>39</v>
      </c>
      <c r="O4" s="59" t="s">
        <v>39</v>
      </c>
      <c r="P4" s="59" t="s">
        <v>39</v>
      </c>
      <c r="Q4" s="59" t="s">
        <v>39</v>
      </c>
      <c r="R4" s="59" t="s">
        <v>39</v>
      </c>
      <c r="S4" s="59" t="s">
        <v>39</v>
      </c>
      <c r="T4" s="59" t="s">
        <v>39</v>
      </c>
      <c r="U4" s="59" t="s">
        <v>39</v>
      </c>
      <c r="V4" s="59" t="s">
        <v>39</v>
      </c>
      <c r="W4" s="59" t="s">
        <v>39</v>
      </c>
      <c r="X4" s="59" t="s">
        <v>39</v>
      </c>
      <c r="Y4" s="59" t="s">
        <v>39</v>
      </c>
      <c r="Z4" s="59" t="s">
        <v>39</v>
      </c>
      <c r="AA4" s="59" t="s">
        <v>39</v>
      </c>
    </row>
    <row r="5" spans="1:29" ht="14.25" customHeight="1" thickBot="1">
      <c r="A5" s="26" t="str">
        <f>IF('Original questions and answers'!AL13=0,'Adapted questions and answers'!F13,'Adapted questions and answers'!F13&amp;" (ADAPTED)")</f>
        <v>B4: Does the patented technology call for new skills, qualifications, or production equipment?</v>
      </c>
      <c r="B5" s="36" t="s">
        <v>148</v>
      </c>
      <c r="C5" s="60" t="s">
        <v>499</v>
      </c>
      <c r="D5" s="60" t="s">
        <v>500</v>
      </c>
      <c r="E5" s="60" t="s">
        <v>39</v>
      </c>
      <c r="F5" s="60" t="s">
        <v>39</v>
      </c>
      <c r="G5" s="60" t="s">
        <v>39</v>
      </c>
      <c r="H5" s="60" t="s">
        <v>39</v>
      </c>
      <c r="I5" s="60" t="s">
        <v>39</v>
      </c>
      <c r="J5" s="60" t="s">
        <v>39</v>
      </c>
      <c r="K5" s="60" t="s">
        <v>39</v>
      </c>
      <c r="L5" s="60" t="s">
        <v>39</v>
      </c>
      <c r="M5" s="60" t="s">
        <v>39</v>
      </c>
      <c r="N5" s="60" t="s">
        <v>39</v>
      </c>
      <c r="O5" s="60" t="s">
        <v>39</v>
      </c>
      <c r="P5" s="60" t="s">
        <v>39</v>
      </c>
      <c r="Q5" s="60" t="s">
        <v>39</v>
      </c>
      <c r="R5" s="60" t="s">
        <v>39</v>
      </c>
      <c r="S5" s="60" t="s">
        <v>39</v>
      </c>
      <c r="T5" s="60" t="s">
        <v>39</v>
      </c>
      <c r="U5" s="60" t="s">
        <v>39</v>
      </c>
      <c r="V5" s="60" t="s">
        <v>39</v>
      </c>
      <c r="W5" s="60" t="s">
        <v>39</v>
      </c>
      <c r="X5" s="60" t="s">
        <v>39</v>
      </c>
      <c r="Y5" s="60" t="s">
        <v>39</v>
      </c>
      <c r="Z5" s="60" t="s">
        <v>39</v>
      </c>
      <c r="AA5" s="60" t="s">
        <v>39</v>
      </c>
    </row>
    <row r="6" spans="1:29" s="39" customFormat="1" ht="14.25" customHeight="1" thickTop="1" thickBot="1">
      <c r="A6" s="37" t="str">
        <f>IF('Original questions and answers'!AL14=0,'Adapted questions and answers'!F14,'Adapted questions and answers'!F14&amp;" (ADAPTED)")</f>
        <v>B5: How  much  time is required before the patented technology can be commercially worked?</v>
      </c>
      <c r="B6" s="38" t="s">
        <v>158</v>
      </c>
      <c r="C6" s="61">
        <v>2.5</v>
      </c>
      <c r="D6" s="61">
        <v>0</v>
      </c>
      <c r="E6" s="61"/>
      <c r="F6" s="61"/>
      <c r="G6" s="61"/>
      <c r="H6" s="61"/>
      <c r="I6" s="61"/>
      <c r="J6" s="61"/>
      <c r="K6" s="61"/>
      <c r="L6" s="61"/>
      <c r="M6" s="61"/>
      <c r="N6" s="61"/>
      <c r="O6" s="61"/>
      <c r="P6" s="61"/>
      <c r="Q6" s="61"/>
      <c r="R6" s="61"/>
      <c r="S6" s="61"/>
      <c r="T6" s="61"/>
      <c r="U6" s="61"/>
      <c r="V6" s="61"/>
      <c r="W6" s="61"/>
      <c r="X6" s="61"/>
      <c r="Y6" s="61"/>
      <c r="Z6" s="61"/>
      <c r="AA6" s="61"/>
    </row>
    <row r="7" spans="1:29" ht="14.25" customHeight="1" thickTop="1">
      <c r="A7" s="26" t="str">
        <f>IF('Original questions and answers'!AL15=0,'Adapted questions and answers'!F15,'Adapted questions and answers'!F15&amp;" (ADAPTED)")</f>
        <v>B6: Are infringing copycat products easy to produce?</v>
      </c>
      <c r="B7" s="36" t="s">
        <v>168</v>
      </c>
      <c r="C7" s="62" t="s">
        <v>501</v>
      </c>
      <c r="D7" s="62" t="s">
        <v>502</v>
      </c>
      <c r="E7" s="62" t="s">
        <v>39</v>
      </c>
      <c r="F7" s="62" t="s">
        <v>39</v>
      </c>
      <c r="G7" s="62" t="s">
        <v>39</v>
      </c>
      <c r="H7" s="62" t="s">
        <v>39</v>
      </c>
      <c r="I7" s="62" t="s">
        <v>39</v>
      </c>
      <c r="J7" s="62" t="s">
        <v>39</v>
      </c>
      <c r="K7" s="62" t="s">
        <v>39</v>
      </c>
      <c r="L7" s="62" t="s">
        <v>39</v>
      </c>
      <c r="M7" s="62" t="s">
        <v>39</v>
      </c>
      <c r="N7" s="62" t="s">
        <v>39</v>
      </c>
      <c r="O7" s="62" t="s">
        <v>39</v>
      </c>
      <c r="P7" s="62" t="s">
        <v>39</v>
      </c>
      <c r="Q7" s="62" t="s">
        <v>39</v>
      </c>
      <c r="R7" s="62" t="s">
        <v>39</v>
      </c>
      <c r="S7" s="62" t="s">
        <v>39</v>
      </c>
      <c r="T7" s="62" t="s">
        <v>39</v>
      </c>
      <c r="U7" s="62" t="s">
        <v>39</v>
      </c>
      <c r="V7" s="62" t="s">
        <v>39</v>
      </c>
      <c r="W7" s="62" t="s">
        <v>39</v>
      </c>
      <c r="X7" s="62" t="s">
        <v>39</v>
      </c>
      <c r="Y7" s="62" t="s">
        <v>39</v>
      </c>
      <c r="Z7" s="62" t="s">
        <v>39</v>
      </c>
      <c r="AA7" s="62" t="s">
        <v>39</v>
      </c>
    </row>
    <row r="8" spans="1:29" ht="14.25" customHeight="1">
      <c r="A8" s="26" t="str">
        <f>IF('Original questions and answers'!AL16=0,'Adapted questions and answers'!F16,'Adapted questions and answers'!F16&amp;" (ADAPTED)")</f>
        <v>B7: Are products of infringing nature easy to identify?</v>
      </c>
      <c r="B8" s="36" t="s">
        <v>178</v>
      </c>
      <c r="C8" s="59" t="s">
        <v>503</v>
      </c>
      <c r="D8" s="59" t="s">
        <v>504</v>
      </c>
      <c r="E8" s="59" t="s">
        <v>39</v>
      </c>
      <c r="F8" s="59" t="s">
        <v>39</v>
      </c>
      <c r="G8" s="59" t="s">
        <v>39</v>
      </c>
      <c r="H8" s="59" t="s">
        <v>39</v>
      </c>
      <c r="I8" s="59" t="s">
        <v>39</v>
      </c>
      <c r="J8" s="59" t="s">
        <v>39</v>
      </c>
      <c r="K8" s="59" t="s">
        <v>39</v>
      </c>
      <c r="L8" s="59" t="s">
        <v>39</v>
      </c>
      <c r="M8" s="59" t="s">
        <v>39</v>
      </c>
      <c r="N8" s="59" t="s">
        <v>39</v>
      </c>
      <c r="O8" s="59" t="s">
        <v>39</v>
      </c>
      <c r="P8" s="59" t="s">
        <v>39</v>
      </c>
      <c r="Q8" s="59" t="s">
        <v>39</v>
      </c>
      <c r="R8" s="59" t="s">
        <v>39</v>
      </c>
      <c r="S8" s="59" t="s">
        <v>39</v>
      </c>
      <c r="T8" s="59" t="s">
        <v>39</v>
      </c>
      <c r="U8" s="59" t="s">
        <v>39</v>
      </c>
      <c r="V8" s="59" t="s">
        <v>39</v>
      </c>
      <c r="W8" s="59" t="s">
        <v>39</v>
      </c>
      <c r="X8" s="59" t="s">
        <v>39</v>
      </c>
      <c r="Y8" s="59" t="s">
        <v>39</v>
      </c>
      <c r="Z8" s="59" t="s">
        <v>39</v>
      </c>
      <c r="AA8" s="59" t="s">
        <v>39</v>
      </c>
    </row>
    <row r="9" spans="1:29" ht="14.25" customHeight="1">
      <c r="A9" s="26" t="str">
        <f>IF('Original questions and answers'!AL17=0,'Adapted questions and answers'!F17,'Adapted questions and answers'!F17&amp;" (ADAPTED)")</f>
        <v>B8: Does deployment of the technology depend on licence agreements  with others?</v>
      </c>
      <c r="B9" s="36" t="s">
        <v>188</v>
      </c>
      <c r="C9" s="59" t="s">
        <v>505</v>
      </c>
      <c r="D9" s="59" t="s">
        <v>506</v>
      </c>
      <c r="E9" s="59" t="s">
        <v>39</v>
      </c>
      <c r="F9" s="59" t="s">
        <v>39</v>
      </c>
      <c r="G9" s="59" t="s">
        <v>39</v>
      </c>
      <c r="H9" s="59" t="s">
        <v>39</v>
      </c>
      <c r="I9" s="59" t="s">
        <v>39</v>
      </c>
      <c r="J9" s="59" t="s">
        <v>39</v>
      </c>
      <c r="K9" s="59" t="s">
        <v>39</v>
      </c>
      <c r="L9" s="59" t="s">
        <v>39</v>
      </c>
      <c r="M9" s="59" t="s">
        <v>39</v>
      </c>
      <c r="N9" s="59" t="s">
        <v>39</v>
      </c>
      <c r="O9" s="59" t="s">
        <v>39</v>
      </c>
      <c r="P9" s="59" t="s">
        <v>39</v>
      </c>
      <c r="Q9" s="59" t="s">
        <v>39</v>
      </c>
      <c r="R9" s="59" t="s">
        <v>39</v>
      </c>
      <c r="S9" s="59" t="s">
        <v>39</v>
      </c>
      <c r="T9" s="59" t="s">
        <v>39</v>
      </c>
      <c r="U9" s="59" t="s">
        <v>39</v>
      </c>
      <c r="V9" s="59" t="s">
        <v>39</v>
      </c>
      <c r="W9" s="59" t="s">
        <v>39</v>
      </c>
      <c r="X9" s="59" t="s">
        <v>39</v>
      </c>
      <c r="Y9" s="59" t="s">
        <v>39</v>
      </c>
      <c r="Z9" s="59" t="s">
        <v>39</v>
      </c>
      <c r="AA9" s="59" t="s">
        <v>39</v>
      </c>
    </row>
    <row r="10" spans="1:29" ht="14.25" customHeight="1">
      <c r="A10" s="26" t="str">
        <f>IF('Original questions and answers'!AL18=0,'Adapted questions and answers'!F18,'Adapted questions and answers'!F18&amp;" (ADAPTED)")</f>
        <v>B9: Does the technology have marketing value (customer value)?</v>
      </c>
      <c r="B10" s="36" t="s">
        <v>198</v>
      </c>
      <c r="C10" s="59" t="s">
        <v>507</v>
      </c>
      <c r="D10" s="59" t="s">
        <v>508</v>
      </c>
      <c r="E10" s="59" t="s">
        <v>39</v>
      </c>
      <c r="F10" s="59" t="s">
        <v>39</v>
      </c>
      <c r="G10" s="59" t="s">
        <v>39</v>
      </c>
      <c r="H10" s="59" t="s">
        <v>39</v>
      </c>
      <c r="I10" s="59" t="s">
        <v>39</v>
      </c>
      <c r="J10" s="59" t="s">
        <v>39</v>
      </c>
      <c r="K10" s="59" t="s">
        <v>39</v>
      </c>
      <c r="L10" s="59" t="s">
        <v>39</v>
      </c>
      <c r="M10" s="59" t="s">
        <v>39</v>
      </c>
      <c r="N10" s="59" t="s">
        <v>39</v>
      </c>
      <c r="O10" s="59" t="s">
        <v>39</v>
      </c>
      <c r="P10" s="59" t="s">
        <v>39</v>
      </c>
      <c r="Q10" s="59" t="s">
        <v>39</v>
      </c>
      <c r="R10" s="59" t="s">
        <v>39</v>
      </c>
      <c r="S10" s="59" t="s">
        <v>39</v>
      </c>
      <c r="T10" s="59" t="s">
        <v>39</v>
      </c>
      <c r="U10" s="59" t="s">
        <v>39</v>
      </c>
      <c r="V10" s="59" t="s">
        <v>39</v>
      </c>
      <c r="W10" s="59" t="s">
        <v>39</v>
      </c>
      <c r="X10" s="59" t="s">
        <v>39</v>
      </c>
      <c r="Y10" s="59" t="s">
        <v>39</v>
      </c>
      <c r="Z10" s="59" t="s">
        <v>39</v>
      </c>
      <c r="AA10" s="59" t="s">
        <v>39</v>
      </c>
    </row>
    <row r="11" spans="1:29" ht="14.25" customHeight="1">
      <c r="A11" s="6"/>
      <c r="B11" s="5"/>
      <c r="C11" s="7"/>
    </row>
    <row r="12" spans="1:29" ht="14.25" customHeight="1">
      <c r="A12" s="216" t="s">
        <v>476</v>
      </c>
      <c r="B12" s="217"/>
      <c r="C12" s="11" t="str">
        <f>"Enter comment relating to "&amp;C1&amp;" below:"</f>
        <v>Enter comment relating to Patent 1 below:</v>
      </c>
      <c r="D12" s="11" t="str">
        <f t="shared" ref="D12:AA12" si="0">"Enter comment relating to "&amp;D1&amp;" below:"</f>
        <v>Enter comment relating to Patent 2 below:</v>
      </c>
      <c r="E12" s="11" t="str">
        <f t="shared" si="0"/>
        <v>Enter comment relating to Patent 3 below:</v>
      </c>
      <c r="F12" s="11" t="str">
        <f t="shared" si="0"/>
        <v>Enter comment relating to Patent 4 below:</v>
      </c>
      <c r="G12" s="11" t="str">
        <f t="shared" si="0"/>
        <v>Enter comment relating to Patent 5 below:</v>
      </c>
      <c r="H12" s="11" t="str">
        <f t="shared" si="0"/>
        <v>Enter comment relating to Patent 6 below:</v>
      </c>
      <c r="I12" s="11" t="str">
        <f t="shared" si="0"/>
        <v>Enter comment relating to Patent 7 below:</v>
      </c>
      <c r="J12" s="11" t="str">
        <f t="shared" si="0"/>
        <v>Enter comment relating to Patent 8 below:</v>
      </c>
      <c r="K12" s="11" t="str">
        <f t="shared" si="0"/>
        <v>Enter comment relating to Patent 9 below:</v>
      </c>
      <c r="L12" s="11" t="str">
        <f t="shared" si="0"/>
        <v>Enter comment relating to Patent 10 below:</v>
      </c>
      <c r="M12" s="11" t="str">
        <f t="shared" si="0"/>
        <v>Enter comment relating to Patent 11 below:</v>
      </c>
      <c r="N12" s="11" t="str">
        <f t="shared" si="0"/>
        <v>Enter comment relating to Patent 12 below:</v>
      </c>
      <c r="O12" s="11" t="str">
        <f t="shared" si="0"/>
        <v>Enter comment relating to Patent 13 below:</v>
      </c>
      <c r="P12" s="11" t="str">
        <f t="shared" si="0"/>
        <v>Enter comment relating to Patent 14 below:</v>
      </c>
      <c r="Q12" s="11" t="str">
        <f t="shared" si="0"/>
        <v>Enter comment relating to Patent 15 below:</v>
      </c>
      <c r="R12" s="11" t="str">
        <f t="shared" si="0"/>
        <v>Enter comment relating to Patent 16 below:</v>
      </c>
      <c r="S12" s="11" t="str">
        <f t="shared" si="0"/>
        <v>Enter comment relating to Patent 17 below:</v>
      </c>
      <c r="T12" s="11" t="str">
        <f t="shared" si="0"/>
        <v>Enter comment relating to Patent 18 below:</v>
      </c>
      <c r="U12" s="11" t="str">
        <f t="shared" si="0"/>
        <v>Enter comment relating to Patent 19 below:</v>
      </c>
      <c r="V12" s="11" t="str">
        <f t="shared" si="0"/>
        <v>Enter comment relating to Patent 20 below:</v>
      </c>
      <c r="W12" s="11" t="str">
        <f t="shared" si="0"/>
        <v>Enter comment relating to Patent 21 below:</v>
      </c>
      <c r="X12" s="11" t="str">
        <f t="shared" si="0"/>
        <v>Enter comment relating to Patent 22 below:</v>
      </c>
      <c r="Y12" s="11" t="str">
        <f t="shared" si="0"/>
        <v>Enter comment relating to Patent 23 below:</v>
      </c>
      <c r="Z12" s="11" t="str">
        <f t="shared" si="0"/>
        <v>Enter comment relating to Patent 24 below:</v>
      </c>
      <c r="AA12" s="12" t="str">
        <f t="shared" si="0"/>
        <v>Enter comment relating to Patent 25 below:</v>
      </c>
      <c r="AB12" s="187"/>
      <c r="AC12" s="10"/>
    </row>
    <row r="13" spans="1:29" ht="14.4">
      <c r="A13" s="214" t="str">
        <f>A2</f>
        <v>B1: Is the invention a unique technology?</v>
      </c>
      <c r="B13" s="215"/>
      <c r="C13" s="126"/>
      <c r="D13" s="179"/>
      <c r="E13" s="179"/>
      <c r="F13" s="127"/>
      <c r="G13" s="127"/>
      <c r="H13" s="127"/>
      <c r="I13" s="127"/>
      <c r="J13" s="127"/>
      <c r="K13" s="127"/>
      <c r="L13" s="127"/>
      <c r="M13" s="127"/>
      <c r="N13" s="127"/>
      <c r="O13" s="127"/>
      <c r="P13" s="127"/>
      <c r="Q13" s="127"/>
      <c r="R13" s="127"/>
      <c r="S13" s="127"/>
      <c r="T13" s="127"/>
      <c r="U13" s="127"/>
      <c r="V13" s="127"/>
      <c r="W13" s="127"/>
      <c r="X13" s="127"/>
      <c r="Y13" s="127"/>
      <c r="Z13" s="127"/>
      <c r="AA13" s="127"/>
    </row>
    <row r="14" spans="1:29" ht="14.4">
      <c r="A14" s="214" t="str">
        <f t="shared" ref="A14:A21" si="1">A3</f>
        <v>B2: Is the invention technically superior to substitute technology?</v>
      </c>
      <c r="B14" s="215"/>
      <c r="C14" s="126"/>
      <c r="D14" s="126"/>
      <c r="E14" s="179"/>
      <c r="F14" s="127"/>
      <c r="G14" s="127"/>
      <c r="H14" s="127"/>
      <c r="I14" s="127"/>
      <c r="J14" s="127"/>
      <c r="K14" s="127"/>
      <c r="L14" s="127"/>
      <c r="M14" s="127"/>
      <c r="N14" s="127"/>
      <c r="O14" s="127"/>
      <c r="P14" s="127"/>
      <c r="Q14" s="127"/>
      <c r="R14" s="127"/>
      <c r="S14" s="127"/>
      <c r="T14" s="127"/>
      <c r="U14" s="127"/>
      <c r="V14" s="127"/>
      <c r="W14" s="127"/>
      <c r="X14" s="127"/>
      <c r="Y14" s="127"/>
      <c r="Z14" s="127"/>
      <c r="AA14" s="127"/>
    </row>
    <row r="15" spans="1:29" ht="14.4">
      <c r="A15" s="214" t="str">
        <f t="shared" si="1"/>
        <v>B3: To what extent has the invention been tested?</v>
      </c>
      <c r="B15" s="215"/>
      <c r="C15" s="126"/>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row>
    <row r="16" spans="1:29" ht="14.4">
      <c r="A16" s="214" t="str">
        <f t="shared" si="1"/>
        <v>B4: Does the patented technology call for new skills, qualifications, or production equipment?</v>
      </c>
      <c r="B16" s="215"/>
      <c r="C16" s="126"/>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row>
    <row r="17" spans="1:27" ht="14.4">
      <c r="A17" s="214" t="str">
        <f t="shared" si="1"/>
        <v>B5: How  much  time is required before the patented technology can be commercially worked?</v>
      </c>
      <c r="B17" s="215"/>
      <c r="C17" s="126"/>
      <c r="D17" s="127"/>
      <c r="E17" s="127"/>
      <c r="F17" s="127"/>
      <c r="G17" s="127"/>
      <c r="H17" s="127"/>
      <c r="I17" s="127"/>
      <c r="J17" s="127"/>
      <c r="K17" s="127"/>
      <c r="L17" s="127"/>
      <c r="M17" s="127"/>
      <c r="N17" s="127"/>
      <c r="O17" s="127"/>
      <c r="P17" s="127"/>
      <c r="Q17" s="127"/>
      <c r="R17" s="127"/>
      <c r="S17" s="127"/>
      <c r="T17" s="127"/>
      <c r="U17" s="127"/>
      <c r="V17" s="127"/>
      <c r="W17" s="127"/>
      <c r="X17" s="127"/>
      <c r="Y17" s="127"/>
      <c r="Z17" s="127"/>
      <c r="AA17" s="127"/>
    </row>
    <row r="18" spans="1:27" ht="14.4">
      <c r="A18" s="214" t="str">
        <f t="shared" si="1"/>
        <v>B6: Are infringing copycat products easy to produce?</v>
      </c>
      <c r="B18" s="215"/>
      <c r="C18" s="126"/>
      <c r="D18" s="127"/>
      <c r="E18" s="127"/>
      <c r="F18" s="127"/>
      <c r="G18" s="127"/>
      <c r="H18" s="127"/>
      <c r="I18" s="127"/>
      <c r="J18" s="127"/>
      <c r="K18" s="127"/>
      <c r="L18" s="127"/>
      <c r="M18" s="127"/>
      <c r="N18" s="127"/>
      <c r="O18" s="127"/>
      <c r="P18" s="127"/>
      <c r="Q18" s="127"/>
      <c r="R18" s="127"/>
      <c r="S18" s="127"/>
      <c r="T18" s="127"/>
      <c r="U18" s="127"/>
      <c r="V18" s="127"/>
      <c r="W18" s="127"/>
      <c r="X18" s="127"/>
      <c r="Y18" s="127"/>
      <c r="Z18" s="127"/>
      <c r="AA18" s="127"/>
    </row>
    <row r="19" spans="1:27" ht="14.4">
      <c r="A19" s="214" t="str">
        <f t="shared" si="1"/>
        <v>B7: Are products of infringing nature easy to identify?</v>
      </c>
      <c r="B19" s="215"/>
      <c r="C19" s="126"/>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row>
    <row r="20" spans="1:27" ht="14.4">
      <c r="A20" s="214" t="str">
        <f t="shared" si="1"/>
        <v>B8: Does deployment of the technology depend on licence agreements  with others?</v>
      </c>
      <c r="B20" s="215"/>
      <c r="C20" s="126"/>
      <c r="D20" s="127"/>
      <c r="E20" s="127"/>
      <c r="F20" s="127"/>
      <c r="G20" s="127"/>
      <c r="H20" s="127"/>
      <c r="I20" s="127"/>
      <c r="J20" s="127"/>
      <c r="K20" s="127"/>
      <c r="L20" s="127"/>
      <c r="M20" s="127"/>
      <c r="N20" s="127"/>
      <c r="O20" s="127"/>
      <c r="P20" s="127"/>
      <c r="Q20" s="127"/>
      <c r="R20" s="127"/>
      <c r="S20" s="127"/>
      <c r="T20" s="127"/>
      <c r="U20" s="127"/>
      <c r="V20" s="127"/>
      <c r="W20" s="127"/>
      <c r="X20" s="127"/>
      <c r="Y20" s="127"/>
      <c r="Z20" s="127"/>
      <c r="AA20" s="127"/>
    </row>
    <row r="21" spans="1:27" ht="14.4">
      <c r="A21" s="225" t="str">
        <f t="shared" si="1"/>
        <v>B9: Does the technology have marketing value (customer value)?</v>
      </c>
      <c r="B21" s="226"/>
      <c r="C21" s="67"/>
      <c r="D21" s="67"/>
      <c r="E21" s="67"/>
      <c r="F21" s="67"/>
      <c r="G21" s="67"/>
      <c r="H21" s="67"/>
      <c r="I21" s="67"/>
      <c r="J21" s="67"/>
      <c r="K21" s="67"/>
      <c r="L21" s="67"/>
      <c r="M21" s="67"/>
      <c r="N21" s="67"/>
      <c r="O21" s="67"/>
      <c r="P21" s="67"/>
      <c r="Q21" s="67"/>
      <c r="R21" s="67"/>
      <c r="S21" s="67"/>
      <c r="T21" s="67"/>
      <c r="U21" s="67"/>
      <c r="V21" s="67"/>
      <c r="W21" s="67"/>
      <c r="X21" s="67"/>
      <c r="Y21" s="67"/>
      <c r="Z21" s="67"/>
      <c r="AA21" s="67"/>
    </row>
    <row r="22" spans="1:27" ht="14.25" customHeight="1"/>
    <row r="23" spans="1:27" ht="14.25" customHeight="1">
      <c r="A23" s="17" t="s">
        <v>479</v>
      </c>
      <c r="B23" s="16" t="s">
        <v>435</v>
      </c>
      <c r="C23" s="16" t="s">
        <v>480</v>
      </c>
      <c r="D23" s="16" t="s">
        <v>481</v>
      </c>
      <c r="E23" s="16" t="s">
        <v>482</v>
      </c>
      <c r="F23" s="16" t="s">
        <v>483</v>
      </c>
      <c r="G23" s="116" t="s">
        <v>484</v>
      </c>
      <c r="H23" s="16" t="s">
        <v>485</v>
      </c>
      <c r="I23" s="16" t="s">
        <v>486</v>
      </c>
      <c r="J23" s="16" t="s">
        <v>509</v>
      </c>
      <c r="K23" s="16" t="s">
        <v>510</v>
      </c>
      <c r="L23" s="16" t="s">
        <v>511</v>
      </c>
      <c r="M23" s="16" t="s">
        <v>512</v>
      </c>
    </row>
    <row r="24" spans="1:27" ht="13.95" customHeight="1">
      <c r="A24" s="19" t="s">
        <v>117</v>
      </c>
      <c r="B24" s="19" t="s">
        <v>118</v>
      </c>
      <c r="C24" s="188" t="s">
        <v>120</v>
      </c>
      <c r="D24" s="189" t="s">
        <v>121</v>
      </c>
      <c r="E24" s="190" t="s">
        <v>122</v>
      </c>
      <c r="F24" s="191" t="s">
        <v>123</v>
      </c>
      <c r="G24" s="117" t="s">
        <v>124</v>
      </c>
      <c r="H24" s="136" t="s">
        <v>488</v>
      </c>
      <c r="I24" s="192" t="s">
        <v>487</v>
      </c>
      <c r="J24" s="176"/>
      <c r="K24" s="176"/>
      <c r="L24" s="176"/>
      <c r="M24" s="176"/>
    </row>
    <row r="25" spans="1:27" ht="14.25" customHeight="1">
      <c r="A25" s="19" t="s">
        <v>127</v>
      </c>
      <c r="B25" s="19" t="s">
        <v>128</v>
      </c>
      <c r="C25" s="188" t="s">
        <v>130</v>
      </c>
      <c r="D25" s="189" t="s">
        <v>131</v>
      </c>
      <c r="E25" s="190" t="s">
        <v>132</v>
      </c>
      <c r="F25" s="191" t="s">
        <v>133</v>
      </c>
      <c r="G25" s="117" t="s">
        <v>134</v>
      </c>
      <c r="H25" s="137" t="s">
        <v>487</v>
      </c>
      <c r="I25" s="192" t="s">
        <v>487</v>
      </c>
      <c r="J25" s="176"/>
      <c r="K25" s="176"/>
      <c r="L25" s="176"/>
      <c r="M25" s="176"/>
    </row>
    <row r="26" spans="1:27" ht="14.25" customHeight="1">
      <c r="A26" s="19" t="s">
        <v>137</v>
      </c>
      <c r="B26" s="19" t="s">
        <v>138</v>
      </c>
      <c r="C26" s="188" t="s">
        <v>140</v>
      </c>
      <c r="D26" s="189" t="s">
        <v>141</v>
      </c>
      <c r="E26" s="190" t="s">
        <v>142</v>
      </c>
      <c r="F26" s="191" t="s">
        <v>143</v>
      </c>
      <c r="G26" s="117" t="s">
        <v>144</v>
      </c>
      <c r="H26" s="137" t="s">
        <v>487</v>
      </c>
      <c r="I26" s="182" t="s">
        <v>488</v>
      </c>
      <c r="J26" s="176"/>
      <c r="K26" s="176"/>
      <c r="L26" s="176"/>
      <c r="M26" s="176"/>
    </row>
    <row r="27" spans="1:27" ht="14.25" customHeight="1" thickBot="1">
      <c r="A27" s="19" t="s">
        <v>147</v>
      </c>
      <c r="B27" s="19" t="s">
        <v>148</v>
      </c>
      <c r="C27" s="188" t="s">
        <v>150</v>
      </c>
      <c r="D27" s="189" t="s">
        <v>151</v>
      </c>
      <c r="E27" s="190" t="s">
        <v>152</v>
      </c>
      <c r="F27" s="191" t="s">
        <v>153</v>
      </c>
      <c r="G27" s="117" t="s">
        <v>154</v>
      </c>
      <c r="H27" s="137" t="s">
        <v>487</v>
      </c>
      <c r="I27" s="182" t="s">
        <v>488</v>
      </c>
      <c r="J27" s="176"/>
      <c r="K27" s="176"/>
      <c r="L27" s="176"/>
      <c r="M27" s="176"/>
    </row>
    <row r="28" spans="1:27" ht="14.25" customHeight="1" thickTop="1" thickBot="1">
      <c r="A28" s="19" t="s">
        <v>157</v>
      </c>
      <c r="B28" s="19" t="s">
        <v>158</v>
      </c>
      <c r="C28" s="188" t="str">
        <f>K28&amp;" years before commercialisation ["&amp;K28&amp;"]"</f>
        <v>5 years before commercialisation [5]</v>
      </c>
      <c r="D28" s="189" t="str">
        <f>ROUND(J28+4/10*(K28-J28),1)&amp;" years ["&amp;ROUND(J28+4/10*(K28-J28),1)&amp;"]"</f>
        <v>2 years [2]</v>
      </c>
      <c r="E28" s="190" t="str">
        <f>ROUND(J28+2/10*(K28-J28),1)&amp;" years ["&amp;ROUND(J28+2/10*(K28-J28),1)&amp;"]"</f>
        <v>1 years [1]</v>
      </c>
      <c r="F28" s="191" t="str">
        <f>ROUND(J28+1/10*(K28-J28),1)&amp;" years ["&amp;ROUND(J28+1/10*(K28-J28),1)&amp;"]"</f>
        <v>0,5 years [0,5]</v>
      </c>
      <c r="G28" s="117" t="str">
        <f>IF(J28=0,J28&amp;" years - ready for commercial activities ["&amp;J28&amp;"]",J28&amp;" years ["&amp;J28&amp;"]")</f>
        <v>0 years - ready for commercial activities [0]</v>
      </c>
      <c r="H28" s="137" t="s">
        <v>487</v>
      </c>
      <c r="I28" s="192" t="s">
        <v>488</v>
      </c>
      <c r="J28" s="193">
        <v>0</v>
      </c>
      <c r="K28" s="193">
        <v>5</v>
      </c>
      <c r="L28" s="178">
        <f>MIN(6:6)</f>
        <v>0</v>
      </c>
      <c r="M28" s="178">
        <f>MAX(6:6)</f>
        <v>2.5</v>
      </c>
    </row>
    <row r="29" spans="1:27" ht="14.25" customHeight="1" thickTop="1">
      <c r="A29" s="19" t="s">
        <v>167</v>
      </c>
      <c r="B29" s="19" t="s">
        <v>168</v>
      </c>
      <c r="C29" s="188" t="s">
        <v>170</v>
      </c>
      <c r="D29" s="189" t="s">
        <v>171</v>
      </c>
      <c r="E29" s="190" t="s">
        <v>172</v>
      </c>
      <c r="F29" s="191" t="s">
        <v>173</v>
      </c>
      <c r="G29" s="117" t="s">
        <v>174</v>
      </c>
      <c r="H29" s="137" t="s">
        <v>487</v>
      </c>
      <c r="I29" s="182" t="s">
        <v>488</v>
      </c>
      <c r="J29" s="176"/>
      <c r="K29" s="176"/>
      <c r="L29" s="176"/>
      <c r="M29" s="176"/>
    </row>
    <row r="30" spans="1:27" ht="14.25" customHeight="1">
      <c r="A30" s="19" t="s">
        <v>177</v>
      </c>
      <c r="B30" s="19" t="s">
        <v>178</v>
      </c>
      <c r="C30" s="188" t="s">
        <v>180</v>
      </c>
      <c r="D30" s="189" t="s">
        <v>181</v>
      </c>
      <c r="E30" s="190" t="s">
        <v>182</v>
      </c>
      <c r="F30" s="191" t="s">
        <v>183</v>
      </c>
      <c r="G30" s="117" t="s">
        <v>184</v>
      </c>
      <c r="H30" s="137" t="s">
        <v>487</v>
      </c>
      <c r="I30" s="182" t="s">
        <v>488</v>
      </c>
      <c r="J30" s="176"/>
      <c r="K30" s="176"/>
      <c r="L30" s="176"/>
      <c r="M30" s="176"/>
    </row>
    <row r="31" spans="1:27" ht="14.25" customHeight="1">
      <c r="A31" s="19" t="s">
        <v>187</v>
      </c>
      <c r="B31" s="19" t="s">
        <v>188</v>
      </c>
      <c r="C31" s="188" t="s">
        <v>190</v>
      </c>
      <c r="D31" s="189" t="s">
        <v>191</v>
      </c>
      <c r="E31" s="190" t="s">
        <v>192</v>
      </c>
      <c r="F31" s="191" t="s">
        <v>193</v>
      </c>
      <c r="G31" s="117" t="s">
        <v>194</v>
      </c>
      <c r="H31" s="137" t="s">
        <v>487</v>
      </c>
      <c r="I31" s="182" t="s">
        <v>488</v>
      </c>
      <c r="J31" s="176"/>
      <c r="K31" s="176"/>
      <c r="L31" s="176"/>
      <c r="M31" s="176"/>
    </row>
    <row r="32" spans="1:27" ht="14.25" customHeight="1">
      <c r="A32" s="19" t="s">
        <v>197</v>
      </c>
      <c r="B32" s="19" t="s">
        <v>198</v>
      </c>
      <c r="C32" s="188" t="s">
        <v>200</v>
      </c>
      <c r="D32" s="189" t="s">
        <v>201</v>
      </c>
      <c r="E32" s="190" t="s">
        <v>202</v>
      </c>
      <c r="F32" s="191" t="s">
        <v>203</v>
      </c>
      <c r="G32" s="117" t="s">
        <v>204</v>
      </c>
      <c r="H32" s="137" t="s">
        <v>488</v>
      </c>
      <c r="I32" s="182" t="s">
        <v>487</v>
      </c>
      <c r="J32" s="176"/>
      <c r="K32" s="176"/>
      <c r="L32" s="176"/>
      <c r="M32" s="176"/>
    </row>
    <row r="33" spans="1:27" ht="14.25" customHeight="1" thickBot="1"/>
    <row r="34" spans="1:27" ht="14.25" customHeight="1" thickBot="1">
      <c r="A34" s="186" t="s">
        <v>489</v>
      </c>
      <c r="B34" s="186"/>
      <c r="C34" s="98"/>
      <c r="D34" s="97"/>
      <c r="E34" s="97"/>
      <c r="F34" s="97"/>
      <c r="G34" s="97"/>
      <c r="H34" s="97"/>
      <c r="I34" s="97"/>
      <c r="J34" s="97"/>
      <c r="K34" s="97"/>
      <c r="L34" s="97"/>
      <c r="M34" s="97"/>
      <c r="N34" s="97"/>
      <c r="O34" s="97"/>
      <c r="P34" s="97"/>
      <c r="Q34" s="97"/>
      <c r="R34" s="97"/>
      <c r="S34" s="97"/>
      <c r="T34" s="97"/>
      <c r="U34" s="97"/>
      <c r="V34" s="97"/>
      <c r="W34" s="97"/>
      <c r="X34" s="97"/>
      <c r="Y34" s="97"/>
      <c r="Z34" s="97"/>
      <c r="AA34" s="97"/>
    </row>
    <row r="35" spans="1:27" ht="6.6" customHeight="1"/>
    <row r="36" spans="1:27" ht="14.25" customHeight="1">
      <c r="A36" s="176" t="s">
        <v>490</v>
      </c>
    </row>
    <row r="37" spans="1:27" ht="6.6" customHeight="1"/>
    <row r="38" spans="1:27" ht="14.25" customHeight="1">
      <c r="A38" s="129" t="s">
        <v>491</v>
      </c>
      <c r="B38" s="130" t="s">
        <v>513</v>
      </c>
    </row>
    <row r="39" spans="1:27" ht="14.25" customHeight="1">
      <c r="A39" s="131" t="s">
        <v>514</v>
      </c>
      <c r="B39" s="132" t="s">
        <v>515</v>
      </c>
    </row>
    <row r="40" spans="1:27" ht="14.25" customHeight="1">
      <c r="B40" s="109"/>
    </row>
    <row r="41" spans="1:27" ht="14.25" customHeight="1"/>
    <row r="42" spans="1:27" ht="14.25" customHeight="1"/>
    <row r="43" spans="1:27" ht="14.25" customHeight="1"/>
    <row r="44" spans="1:27" ht="14.25" customHeight="1"/>
    <row r="45" spans="1:27" ht="14.25" customHeight="1"/>
    <row r="46" spans="1:27" ht="14.25" customHeight="1"/>
    <row r="47" spans="1:27" ht="14.25" customHeight="1"/>
    <row r="48" spans="1:27"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sheetProtection algorithmName="SHA-512" hashValue="R05lLqDLV0cYcs3++oA9k1iBRmq3O+ernG1acWuOl0u28ngqbggCoyTvxp4wEDMP+XN86LfuaCkVi1nR5HifyQ==" saltValue="Bx8Cupvqj4SAypHmwm/mUg==" spinCount="100000" sheet="1" formatCells="0" formatColumns="0" formatRows="0"/>
  <protectedRanges>
    <protectedRange sqref="J28:K28" name="numerical entry"/>
    <protectedRange sqref="A24:G32" name="Adaptation"/>
    <protectedRange sqref="C13:AA21" name="Comments"/>
    <protectedRange sqref="C34:AA34" name="date"/>
  </protectedRanges>
  <mergeCells count="10">
    <mergeCell ref="A18:B18"/>
    <mergeCell ref="A19:B19"/>
    <mergeCell ref="A20:B20"/>
    <mergeCell ref="A21:B21"/>
    <mergeCell ref="A12:B12"/>
    <mergeCell ref="A13:B13"/>
    <mergeCell ref="A14:B14"/>
    <mergeCell ref="A15:B15"/>
    <mergeCell ref="A16:B16"/>
    <mergeCell ref="A17:B17"/>
  </mergeCells>
  <phoneticPr fontId="22" type="noConversion"/>
  <conditionalFormatting sqref="A2:B21">
    <cfRule type="containsText" dxfId="307" priority="1" operator="containsText" text="(ADAPTED)">
      <formula>NOT(ISERROR(SEARCH("(ADAPTED)",A2)))</formula>
    </cfRule>
  </conditionalFormatting>
  <conditionalFormatting sqref="C6:AA6">
    <cfRule type="containsBlanks" dxfId="298" priority="5">
      <formula>LEN(TRIM(C6))=0</formula>
    </cfRule>
    <cfRule type="cellIs" dxfId="297" priority="6" stopIfTrue="1" operator="lessThan">
      <formula>$J$28</formula>
    </cfRule>
    <cfRule type="cellIs" dxfId="296" priority="13" stopIfTrue="1" operator="greaterThan">
      <formula>$K$28</formula>
    </cfRule>
  </conditionalFormatting>
  <conditionalFormatting sqref="L28">
    <cfRule type="cellIs" dxfId="294" priority="7" operator="lessThan">
      <formula>$J$28</formula>
    </cfRule>
  </conditionalFormatting>
  <conditionalFormatting sqref="L28:M28">
    <cfRule type="cellIs" dxfId="293" priority="8" operator="greaterThan">
      <formula>$K$28</formula>
    </cfRule>
  </conditionalFormatting>
  <conditionalFormatting sqref="M28">
    <cfRule type="expression" dxfId="292" priority="9">
      <formula>"if(K28&gt;$J$28)"=TRUE</formula>
    </cfRule>
  </conditionalFormatting>
  <dataValidations xWindow="1522" yWindow="382" count="4">
    <dataValidation type="decimal" allowBlank="1" showInputMessage="1" showErrorMessage="1" errorTitle="Data input error" error="The data input is not within the minumum and maximum specified below. Please do not write the word &quot;years&quot;." promptTitle="Please enter the number of years" prompt="Values should be between the minimum and maximum specified below. If necessary please adjust those values." sqref="C6:AA6" xr:uid="{C6BE9D1D-4EBF-4751-8A59-04C60766E670}">
      <formula1>$J$28</formula1>
      <formula2>$K$28</formula2>
    </dataValidation>
    <dataValidation type="decimal" allowBlank="1" showInputMessage="1" showErrorMessage="1" errorTitle="No valid entry" error="Either non numerical (please do not use the word yers) or out of range." promptTitle="Please specify the minimum here" prompt="Set the number of years." sqref="J28" xr:uid="{57EB6477-6AE8-4061-AB8F-149DBA878456}">
      <formula1>0</formula1>
      <formula2>99</formula2>
    </dataValidation>
    <dataValidation type="list" allowBlank="1" showInputMessage="1" showErrorMessage="1" promptTitle="Risk factor" prompt="Please select whether this assessment factor is a risk factor or not" sqref="H24:H32" xr:uid="{8553E616-B3CA-45BD-99C3-5A6630756195}">
      <formula1>"yes,no"</formula1>
    </dataValidation>
    <dataValidation type="list" allowBlank="1" showInputMessage="1" showErrorMessage="1" promptTitle="Opportunity factor" prompt="Please select whether this assessment factor is an opportunity factor or not" sqref="I24:I32" xr:uid="{16939A6D-83D4-4930-AAA3-6B225FD44696}">
      <formula1>"yes,no"</formula1>
    </dataValidation>
  </dataValidations>
  <hyperlinks>
    <hyperlink ref="B39" location="'A. Legal status'!A1" display="A. Legal status" xr:uid="{0657EA17-5A80-4841-9D46-EE767E6BD11B}"/>
    <hyperlink ref="A38" location="'C. Market conditions'!A1" display="Next category" xr:uid="{E28D1B85-E885-4660-85EC-E30279667993}"/>
    <hyperlink ref="A39" location="'A. Legal status'!A1" display="A. Legal status" xr:uid="{3B068866-53D6-49E7-8900-904A6DEE36F2}"/>
    <hyperlink ref="B38" location="'C. Market conditions'!A1" display="C. Market conditions" xr:uid="{0BA7BE2B-4D31-48B7-98FB-26254B25D477}"/>
  </hyperlinks>
  <pageMargins left="0.70866141732283472" right="0.70866141732283472" top="0.74803149606299213" bottom="0.74803149606299213" header="0" footer="0"/>
  <pageSetup paperSize="9" fitToWidth="0"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4" id="{1A8792E2-F088-4BD1-883D-4B3DA06040D1}">
            <xm:f>'Original questions and answers'!AE10=1</xm:f>
            <x14:dxf>
              <fill>
                <patternFill>
                  <bgColor theme="6" tint="0.59996337778862885"/>
                </patternFill>
              </fill>
            </x14:dxf>
          </x14:cfRule>
          <xm:sqref>A24:B32</xm:sqref>
        </x14:conditionalFormatting>
        <x14:conditionalFormatting xmlns:xm="http://schemas.microsoft.com/office/excel/2006/main">
          <x14:cfRule type="expression" priority="3" id="{5574F592-F671-4741-86EC-0FB5E69FE593}">
            <xm:f>'Original questions and answers'!AG10=1</xm:f>
            <x14:dxf>
              <font>
                <b val="0"/>
                <i/>
              </font>
            </x14:dxf>
          </x14:cfRule>
          <xm:sqref>C24:G32</xm:sqref>
        </x14:conditionalFormatting>
        <x14:conditionalFormatting xmlns:xm="http://schemas.microsoft.com/office/excel/2006/main">
          <x14:cfRule type="expression" priority="16" id="{00000000-000E-0000-0300-00000A000000}">
            <xm:f>Points!C16=5</xm:f>
            <x14:dxf>
              <font>
                <color rgb="FFFFFFFF"/>
              </font>
              <fill>
                <patternFill>
                  <bgColor theme="5" tint="-0.24994659260841701"/>
                </patternFill>
              </fill>
            </x14:dxf>
          </x14:cfRule>
          <x14:cfRule type="expression" priority="17" id="{00000000-000E-0000-0300-00000B000000}">
            <xm:f>Points!C16=4</xm:f>
            <x14:dxf>
              <fill>
                <patternFill>
                  <bgColor theme="5" tint="0.39994506668294322"/>
                </patternFill>
              </fill>
            </x14:dxf>
          </x14:cfRule>
          <x14:cfRule type="expression" priority="18" id="{00000000-000E-0000-0300-00000C000000}">
            <xm:f>Points!C16=3</xm:f>
            <x14:dxf>
              <fill>
                <patternFill>
                  <bgColor theme="5" tint="0.59996337778862885"/>
                </patternFill>
              </fill>
            </x14:dxf>
          </x14:cfRule>
          <x14:cfRule type="expression" priority="19" id="{00000000-000E-0000-0300-00000D000000}">
            <xm:f>Points!C16=2</xm:f>
            <x14:dxf>
              <fill>
                <patternFill>
                  <bgColor theme="5" tint="0.79998168889431442"/>
                </patternFill>
              </fill>
            </x14:dxf>
          </x14:cfRule>
          <x14:cfRule type="expression" priority="20" id="{00000000-000E-0000-0300-00000E000000}">
            <xm:f>Points!C16=1</xm:f>
            <x14:dxf>
              <fill>
                <patternFill patternType="none">
                  <bgColor auto="1"/>
                </patternFill>
              </fill>
            </x14:dxf>
          </x14:cfRule>
          <x14:cfRule type="containsText" priority="542" operator="containsText" id="{380B6E4F-FA36-4A43-847B-1EF69A7145CD}">
            <xm:f>NOT(ISERROR(SEARCH("Select answer",C2)))</xm:f>
            <xm:f>"Select answer"</xm:f>
            <x14:dxf>
              <font>
                <color theme="3" tint="0.39994506668294322"/>
              </font>
              <fill>
                <patternFill patternType="solid">
                  <bgColor theme="0" tint="0.79998168889431442"/>
                </patternFill>
              </fill>
            </x14:dxf>
          </x14:cfRule>
          <xm:sqref>C2:AA10</xm:sqref>
        </x14:conditionalFormatting>
        <x14:conditionalFormatting xmlns:xm="http://schemas.microsoft.com/office/excel/2006/main">
          <x14:cfRule type="expression" priority="2" id="{B43430CC-D388-48A5-B464-5E70C59822D5}">
            <xm:f>'Original questions and answers'!AM10=1</xm:f>
            <x14:dxf>
              <fill>
                <patternFill>
                  <bgColor theme="6" tint="0.59996337778862885"/>
                </patternFill>
              </fill>
            </x14:dxf>
          </x14:cfRule>
          <xm:sqref>H24:I32</xm:sqref>
        </x14:conditionalFormatting>
      </x14:conditionalFormattings>
    </ext>
    <ext xmlns:x14="http://schemas.microsoft.com/office/spreadsheetml/2009/9/main" uri="{CCE6A557-97BC-4b89-ADB6-D9C93CAAB3DF}">
      <x14:dataValidations xmlns:xm="http://schemas.microsoft.com/office/excel/2006/main" xWindow="1522" yWindow="382" count="2">
        <x14:dataValidation type="list" showErrorMessage="1" xr:uid="{00000000-0002-0000-0400-000000000000}">
          <x14:formula1>
            <xm:f>'Adapted questions and answers'!$I10:$N10</xm:f>
          </x14:formula1>
          <xm:sqref>C7:AA10 C2:D5 F2:AA5 E3:E5</xm:sqref>
        </x14:dataValidation>
        <x14:dataValidation type="list" showInputMessage="1" showErrorMessage="1" prompt="Please select the best matching answer" xr:uid="{34F192EA-0130-4DE7-ABEA-D32A80E8CF02}">
          <x14:formula1>
            <xm:f>'Adapted questions and answers'!$I10:$N10</xm:f>
          </x14:formula1>
          <xm:sqref>E2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1A2716688F12A479CA7C71A39C945D8" ma:contentTypeVersion="19" ma:contentTypeDescription="Create a new document." ma:contentTypeScope="" ma:versionID="1846b5f8e11df4b32bc8564b8730124c">
  <xsd:schema xmlns:xsd="http://www.w3.org/2001/XMLSchema" xmlns:xs="http://www.w3.org/2001/XMLSchema" xmlns:p="http://schemas.microsoft.com/office/2006/metadata/properties" xmlns:ns2="c0c84f08-15ea-4771-a980-723657512d0e" xmlns:ns3="07a253f2-708c-4532-a342-319d6abff4ab" targetNamespace="http://schemas.microsoft.com/office/2006/metadata/properties" ma:root="true" ma:fieldsID="951049061e8e4f55fc7e349c234e7ee1" ns2:_="" ns3:_="">
    <xsd:import namespace="c0c84f08-15ea-4771-a980-723657512d0e"/>
    <xsd:import namespace="07a253f2-708c-4532-a342-319d6abff4a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Erledigt"/>
                <xsd:element ref="ns2:Bearbeitet"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c84f08-15ea-4771-a980-723657512d0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f51493b5-ac2f-49c0-a7d8-a2c097611efd" ma:termSetId="09814cd3-568e-fe90-9814-8d621ff8fb84" ma:anchorId="fba54fb3-c3e1-fe81-a776-ca4b69148c4d" ma:open="true" ma:isKeyword="false">
      <xsd:complexType>
        <xsd:sequence>
          <xsd:element ref="pc:Terms" minOccurs="0" maxOccurs="1"/>
        </xsd:sequence>
      </xsd:complexType>
    </xsd:element>
    <xsd:element name="Erledigt" ma:index="23" ma:displayName="Erledigt" ma:default="0" ma:format="Dropdown" ma:internalName="Erledigt">
      <xsd:simpleType>
        <xsd:restriction base="dms:Boolean"/>
      </xsd:simpleType>
    </xsd:element>
    <xsd:element name="Bearbeitet" ma:index="24" nillable="true" ma:displayName="Bearbeitet" ma:default="1" ma:format="Dropdown" ma:internalName="Bearbeitet">
      <xsd:simpleType>
        <xsd:restriction base="dms:Boolea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a253f2-708c-4532-a342-319d6abff4a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124d5d75-ca03-49d6-9583-b366885333e5}" ma:internalName="TaxCatchAll" ma:showField="CatchAllData" ma:web="07a253f2-708c-4532-a342-319d6abff4a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Erledigt xmlns="c0c84f08-15ea-4771-a980-723657512d0e">false</Erledigt>
    <TaxCatchAll xmlns="07a253f2-708c-4532-a342-319d6abff4ab" xsi:nil="true"/>
    <lcf76f155ced4ddcb4097134ff3c332f xmlns="c0c84f08-15ea-4771-a980-723657512d0e">
      <Terms xmlns="http://schemas.microsoft.com/office/infopath/2007/PartnerControls"/>
    </lcf76f155ced4ddcb4097134ff3c332f>
    <Bearbeitet xmlns="c0c84f08-15ea-4771-a980-723657512d0e">true</Bearbeitet>
  </documentManagement>
</p:properties>
</file>

<file path=customXml/itemProps1.xml><?xml version="1.0" encoding="utf-8"?>
<ds:datastoreItem xmlns:ds="http://schemas.openxmlformats.org/officeDocument/2006/customXml" ds:itemID="{42972EE6-0DB9-4836-BE02-38CE5FC0621B}">
  <ds:schemaRefs>
    <ds:schemaRef ds:uri="http://schemas.microsoft.com/sharepoint/v3/contenttype/forms"/>
  </ds:schemaRefs>
</ds:datastoreItem>
</file>

<file path=customXml/itemProps2.xml><?xml version="1.0" encoding="utf-8"?>
<ds:datastoreItem xmlns:ds="http://schemas.openxmlformats.org/officeDocument/2006/customXml" ds:itemID="{726B81EE-36C2-4F5A-8E31-EACAF8DE1D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84f08-15ea-4771-a980-723657512d0e"/>
    <ds:schemaRef ds:uri="07a253f2-708c-4532-a342-319d6abff4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0250187-EEF3-4B03-8A62-144106F38413}">
  <ds:schemaRefs>
    <ds:schemaRef ds:uri="http://schemas.microsoft.com/office/2006/metadata/properties"/>
    <ds:schemaRef ds:uri="http://schemas.microsoft.com/office/infopath/2007/PartnerControls"/>
    <ds:schemaRef ds:uri="c0c84f08-15ea-4771-a980-723657512d0e"/>
    <ds:schemaRef ds:uri="07a253f2-708c-4532-a342-319d6abff4ab"/>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工作表</vt:lpstr>
      </vt:variant>
      <vt:variant>
        <vt:i4>36</vt:i4>
      </vt:variant>
      <vt:variant>
        <vt:lpstr>具名範圍</vt:lpstr>
      </vt:variant>
      <vt:variant>
        <vt:i4>47</vt:i4>
      </vt:variant>
    </vt:vector>
  </HeadingPairs>
  <TitlesOfParts>
    <vt:vector size="83" baseType="lpstr">
      <vt:lpstr>Original questions and answers</vt:lpstr>
      <vt:lpstr>Start</vt:lpstr>
      <vt:lpstr>Start 中文</vt:lpstr>
      <vt:lpstr>Instructions</vt:lpstr>
      <vt:lpstr>RiskOpportunity Calculation</vt:lpstr>
      <vt:lpstr>Instructions（中文）</vt:lpstr>
      <vt:lpstr>A. Legal status</vt:lpstr>
      <vt:lpstr>A. Legal status中文</vt:lpstr>
      <vt:lpstr>B. Technology</vt:lpstr>
      <vt:lpstr>B. Technology中文</vt:lpstr>
      <vt:lpstr>C. Market conditions</vt:lpstr>
      <vt:lpstr>Adapted questions and answers</vt:lpstr>
      <vt:lpstr>C. Market conditions 中文</vt:lpstr>
      <vt:lpstr>D. Finance</vt:lpstr>
      <vt:lpstr>D. Finance 中文</vt:lpstr>
      <vt:lpstr>Financial calculations</vt:lpstr>
      <vt:lpstr>E. Strategy</vt:lpstr>
      <vt:lpstr>E. Strategy中文</vt:lpstr>
      <vt:lpstr>Financial results</vt:lpstr>
      <vt:lpstr>Financial results中文</vt:lpstr>
      <vt:lpstr>Output- Financial results</vt:lpstr>
      <vt:lpstr>Output- Financial results 中文</vt:lpstr>
      <vt:lpstr>Output- Radar profiles</vt:lpstr>
      <vt:lpstr>Output- Radar profiles中文</vt:lpstr>
      <vt:lpstr>Output-Opp risk matrix</vt:lpstr>
      <vt:lpstr>Output-Opp risk matrix 中文</vt:lpstr>
      <vt:lpstr>Risk factors</vt:lpstr>
      <vt:lpstr>Points</vt:lpstr>
      <vt:lpstr>Risk factors中文</vt:lpstr>
      <vt:lpstr>Printout standard IPscore on A3</vt:lpstr>
      <vt:lpstr>Printout standard IPscoreonA3中文</vt:lpstr>
      <vt:lpstr>Opportunity factors</vt:lpstr>
      <vt:lpstr>Opportunity factors 中文</vt:lpstr>
      <vt:lpstr>工作表1</vt:lpstr>
      <vt:lpstr>Sheet1</vt:lpstr>
      <vt:lpstr>Change Log</vt:lpstr>
      <vt:lpstr>'A. Legal status'!Print_Area</vt:lpstr>
      <vt:lpstr>'A. Legal status中文'!Print_Area</vt:lpstr>
      <vt:lpstr>'B. Technology'!Print_Area</vt:lpstr>
      <vt:lpstr>'B. Technology中文'!Print_Area</vt:lpstr>
      <vt:lpstr>'C. Market conditions'!Print_Area</vt:lpstr>
      <vt:lpstr>'C. Market conditions 中文'!Print_Area</vt:lpstr>
      <vt:lpstr>'D. Finance'!Print_Area</vt:lpstr>
      <vt:lpstr>'D. Finance 中文'!Print_Area</vt:lpstr>
      <vt:lpstr>'E. Strategy'!Print_Area</vt:lpstr>
      <vt:lpstr>'E. Strategy中文'!Print_Area</vt:lpstr>
      <vt:lpstr>'Financial calculations'!Print_Area</vt:lpstr>
      <vt:lpstr>'Financial results'!Print_Area</vt:lpstr>
      <vt:lpstr>'Financial results中文'!Print_Area</vt:lpstr>
      <vt:lpstr>'Opportunity factors'!Print_Area</vt:lpstr>
      <vt:lpstr>'Opportunity factors 中文'!Print_Area</vt:lpstr>
      <vt:lpstr>'Output- Financial results'!Print_Area</vt:lpstr>
      <vt:lpstr>'Output- Financial results 中文'!Print_Area</vt:lpstr>
      <vt:lpstr>'Output- Radar profiles'!Print_Area</vt:lpstr>
      <vt:lpstr>'Output- Radar profiles中文'!Print_Area</vt:lpstr>
      <vt:lpstr>'Output-Opp risk matrix'!Print_Area</vt:lpstr>
      <vt:lpstr>'Output-Opp risk matrix 中文'!Print_Area</vt:lpstr>
      <vt:lpstr>'Printout standard IPscore on A3'!Print_Area</vt:lpstr>
      <vt:lpstr>'Printout standard IPscoreonA3中文'!Print_Area</vt:lpstr>
      <vt:lpstr>'Risk factors'!Print_Area</vt:lpstr>
      <vt:lpstr>'Risk factors中文'!Print_Area</vt:lpstr>
      <vt:lpstr>'A. Legal status'!Print_Titles</vt:lpstr>
      <vt:lpstr>'A. Legal status中文'!Print_Titles</vt:lpstr>
      <vt:lpstr>'B. Technology'!Print_Titles</vt:lpstr>
      <vt:lpstr>'B. Technology中文'!Print_Titles</vt:lpstr>
      <vt:lpstr>'C. Market conditions'!Print_Titles</vt:lpstr>
      <vt:lpstr>'C. Market conditions 中文'!Print_Titles</vt:lpstr>
      <vt:lpstr>'D. Finance'!Print_Titles</vt:lpstr>
      <vt:lpstr>'D. Finance 中文'!Print_Titles</vt:lpstr>
      <vt:lpstr>'E. Strategy'!Print_Titles</vt:lpstr>
      <vt:lpstr>'E. Strategy中文'!Print_Titles</vt:lpstr>
      <vt:lpstr>'Financial results'!Print_Titles</vt:lpstr>
      <vt:lpstr>'Financial results中文'!Print_Titles</vt:lpstr>
      <vt:lpstr>'Output- Financial results'!Print_Titles</vt:lpstr>
      <vt:lpstr>'Output- Financial results 中文'!Print_Titles</vt:lpstr>
      <vt:lpstr>'Output- Radar profiles'!Print_Titles</vt:lpstr>
      <vt:lpstr>'Output- Radar profiles中文'!Print_Titles</vt:lpstr>
      <vt:lpstr>'Output-Opp risk matrix'!Print_Titles</vt:lpstr>
      <vt:lpstr>'Output-Opp risk matrix 中文'!Print_Titles</vt:lpstr>
      <vt:lpstr>'Printout standard IPscore on A3'!Print_Titles</vt:lpstr>
      <vt:lpstr>'Printout standard IPscoreonA3中文'!Print_Titles</vt:lpstr>
      <vt:lpstr>'Risk factors'!Print_Titles</vt:lpstr>
      <vt:lpstr>'Risk factors中文'!Print_Titles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Ana Maria Fonseca Dias</dc:creator>
  <cp:keywords/>
  <dc:description/>
  <cp:lastModifiedBy>王美心 Wang Mei-Hsin</cp:lastModifiedBy>
  <cp:revision/>
  <dcterms:created xsi:type="dcterms:W3CDTF">2023-03-27T13:59:03Z</dcterms:created>
  <dcterms:modified xsi:type="dcterms:W3CDTF">2026-06-02T09:51:54Z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0x01010001A2716688F12A479CA7C71A39C945D8</vt:lpwstr>
  </property>
  <property fmtid="{D5CDD505-2E9C-101B-9397-08002B2CF9AE}" pid="3" name="MediaServiceImageTags">
    <vt:lpwstr/>
  </property>
  <property fmtid="{D5CDD505-2E9C-101B-9397-08002B2CF9AE}" pid="4" name="OtcsNodeId">
    <vt:lpwstr>17630231</vt:lpwstr>
  </property>
  <property fmtid="{D5CDD505-2E9C-101B-9397-08002B2CF9AE}" pid="5" name="OtcsNodeVersionID">
    <vt:lpwstr>1</vt:lpwstr>
  </property>
</Properties>
</file>